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<sst xmlns="http://schemas.openxmlformats.org/spreadsheetml/2006/main" count="413" uniqueCount="358">
  <si>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</si>
  <si>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</si>
  <si>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</si>
  <si>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</si>
  <si>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</si>
  <si>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</si>
  <si>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</si>
  <si>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</si>
  <si>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</si>
  <si>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</si>
  <si>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</si>
  <si>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</si>
  <si>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</si>
  <si>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</si>
  <si>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</si>
  <si>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</si>
  <si>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</si>
  <si>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</si>
  <si>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</si>
  <si>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</si>
  <si>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</si>
  <si>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</si>
  <si>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</si>
  <si>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</si>
  <si>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</si>
  <si>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</si>
  <si>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</si>
  <si>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</si>
  <si>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</si>
  <si>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</si>
  <si>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</si>
  <si>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</si>
  <si>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</si>
  <si>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</si>
  <si>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</si>
  <si>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</si>
  <si>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</si>
  <si>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</si>
  <si>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</si>
  <si>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</si>
  <si>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</si>
  <si>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</si>
  <si>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</si>
  <si>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</si>
  <si>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</si>
  <si>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</si>
  <si>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</si>
  <si>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</si>
  <si>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</si>
  <si>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</si>
  <si>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</si>
  <si>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</si>
  <si>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</si>
  <si>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</si>
  <si>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</si>
  <si>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</si>
  <si>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</si>
  <si>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</si>
  <si>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</si>
  <si>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</si>
  <si>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</si>
  <si>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</si>
  <si>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</si>
  <si>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</si>
  <si>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</si>
  <si>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</si>
  <si>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</si>
  <si>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</si>
  <si>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</si>
  <si>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</si>
  <si>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</si>
  <si>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</si>
  <si>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</si>
  <si>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</si>
  <si>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</si>
  <si>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</si>
  <si>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</si>
  <si>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</si>
  <si>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</si>
  <si>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</si>
  <si>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</si>
  <si>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</si>
  <si>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</si>
  <si>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</si>
  <si>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</si>
  <si>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</si>
  <si>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</si>
  <si>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</si>
  <si>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</si>
  <si>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</si>
  <si>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</si>
  <si>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</si>
  <si>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</si>
  <si>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</si>
  <si>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</si>
  <si>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</si>
  <si>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</si>
  <si>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</si>
  <si>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</si>
  <si>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</si>
  <si>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</si>
  <si>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</si>
  <si>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</si>
  <si>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</si>
  <si>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</si>
  <si>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</si>
  <si>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</si>
  <si>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</si>
  <si>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</si>
  <si>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</si>
  <si>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</si>
  <si>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</si>
  <si>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</si>
  <si>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</si>
  <si>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</si>
  <si>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</si>
  <si>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</si>
  <si>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</si>
  <si>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</si>
  <si>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</si>
  <si>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</si>
  <si>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</si>
  <si>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</si>
  <si>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</si>
  <si>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</si>
  <si>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</si>
  <si>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</si>
  <si>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</si>
  <si>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</si>
  <si>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</si>
  <si>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</si>
  <si>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</si>
  <si>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</si>
  <si>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</si>
  <si>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</si>
  <si>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</si>
  <si>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</si>
  <si>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</si>
  <si>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</si>
  <si>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</si>
  <si>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</si>
  <si>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</si>
  <si>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</si>
  <si>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</si>
  <si>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</si>
  <si>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</si>
  <si>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</si>
  <si>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</si>
  <si>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</si>
  <si>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</si>
  <si>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</si>
  <si>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</si>
  <si>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</si>
  <si>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</si>
  <si>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</si>
  <si>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</si>
  <si>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</si>
  <si>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</si>
  <si>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</si>
  <si>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</si>
  <si>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</si>
  <si>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</si>
  <si>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</si>
  <si>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</si>
  <si>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</si>
  <si>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</si>
  <si>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</si>
  <si>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</si>
  <si>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</si>
  <si>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</si>
  <si>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</si>
  <si>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</si>
  <si>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</si>
  <si>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</si>
  <si>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</si>
  <si>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</si>
  <si>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</si>
  <si>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</si>
  <si>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</si>
  <si>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</si>
  <si>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</si>
  <si>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</si>
  <si>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</si>
  <si>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</si>
  <si>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</si>
  <si>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</si>
  <si>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</si>
  <si>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</si>
  <si>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</si>
  <si>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</si>
  <si>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</si>
  <si>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</si>
  <si>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</si>
  <si>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</si>
  <si>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</si>
  <si>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</si>
  <si>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</si>
  <si>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</si>
  <si>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</si>
  <si>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</si>
  <si>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</si>
  <si>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</si>
  <si>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</si>
  <si>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</si>
  <si>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</si>
  <si>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</si>
  <si>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</si>
  <si>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</si>
  <si>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</si>
  <si>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</si>
  <si>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</si>
  <si>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</si>
  <si>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</si>
  <si>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</si>
  <si>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</si>
  <si>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</si>
  <si>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</si>
  <si>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</si>
  <si>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</si>
  <si>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</si>
  <si>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</si>
  <si>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</si>
  <si>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</si>
  <si>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</si>
  <si>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</si>
  <si>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</si>
  <si>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</si>
  <si>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</si>
  <si>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</si>
  <si>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</si>
  <si>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</si>
  <si>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</si>
  <si>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</si>
  <si>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</si>
  <si>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</si>
  <si>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</si>
  <si>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</si>
  <si>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</si>
  <si>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</si>
  <si>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</si>
  <si>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</si>
  <si>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</si>
  <si>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</si>
  <si>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</si>
  <si>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</si>
  <si>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</si>
  <si>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</si>
  <si>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</si>
  <si>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</si>
  <si>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</si>
  <si>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</si>
  <si>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</si>
  <si>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</si>
  <si>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</si>
  <si>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</si>
  <si>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</si>
  <si>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</si>
  <si>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</si>
  <si>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</si>
  <si>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</si>
  <si>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</si>
  <si>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</si>
  <si>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</si>
  <si>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</si>
  <si>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</si>
  <si>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</si>
  <si>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</si>
  <si>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</si>
  <si>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</si>
  <si>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</si>
  <si>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</si>
  <si>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</si>
  <si>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</si>
  <si>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</si>
  <si>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</si>
  <si>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</si>
  <si>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</si>
  <si>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</si>
  <si>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</si>
  <si>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</si>
  <si>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</si>
  <si>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</si>
  <si>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</si>
  <si>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</si>
  <si>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</si>
  <si>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</si>
  <si>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</si>
  <si>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</si>
  <si>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</si>
  <si>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</si>
  <si>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</si>
  <si>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</si>
  <si>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</si>
  <si>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</si>
  <si>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</si>
  <si>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</si>
  <si>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</si>
  <si>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</si>
  <si>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</si>
  <si>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</si>
  <si>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</si>
  <si>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</si>
  <si>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</si>
  <si>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</si>
  <si>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</si>
  <si>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</si>
  <si>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</si>
  <si>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</si>
  <si>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</si>
  <si>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</si>
  <si>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</si>
  <si>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</si>
  <si>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</si>
  <si>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</si>
  <si>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</si>
  <si>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</si>
  <si>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</si>
  <si>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</si>
  <si>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</si>
  <si>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</si>
  <si>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</si>
  <si>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</si>
  <si>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</si>
  <si>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</si>
  <si>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30.06.2012.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</si>
  <si>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</si>
  <si>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</si>
  <si>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</si>
  <si>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</si>
  <si>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</si>
  <si>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</si>
  <si>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</si>
  <si>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investitoru@ina.hr</t>
  </si>
  <si>
    <t>www.ina.hr</t>
  </si>
  <si>
    <t>GRAD ZAGREB</t>
  </si>
  <si>
    <t>DA</t>
  </si>
  <si>
    <t>1920</t>
  </si>
  <si>
    <t xml:space="preserve">Zagreb, Av. V. Holjevca 10 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</si>
  <si>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</si>
  <si>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</si>
  <si>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</si>
  <si>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</si>
  <si>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</si>
  <si>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</si>
  <si>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PRIRODNI PLIN d.o.o.</t>
  </si>
  <si>
    <t>Zagreb, Šubićeva 29</t>
  </si>
  <si>
    <t>2460939</t>
  </si>
  <si>
    <t>HOLDINA d.o.o. Sarajevo</t>
  </si>
  <si>
    <t>Sarajevo, Ul. Aziza Šaćirbegović 4 b</t>
  </si>
  <si>
    <t>65-01-0857-08</t>
  </si>
  <si>
    <t>Zoltán Sándor Áldott</t>
  </si>
  <si>
    <t>stanje na dan 30.06.2012.</t>
  </si>
  <si>
    <t>u razdoblju 01.01.2012. do 30.06.2012.</t>
  </si>
  <si>
    <t>Obveznik: INA - Industrija nafte d.d. Zagreb</t>
  </si>
  <si>
    <t>Obveznik: INA - Industrija nafte d.d.</t>
  </si>
  <si>
    <t>Ratko Marković</t>
  </si>
  <si>
    <t>Ratko.Markovic@trs.ina.hr</t>
  </si>
  <si>
    <t>01 612 3143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</si>
</sst>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33" borderId="27" xfId="57" applyFont="1" applyFill="1" applyBorder="1" applyAlignment="1" applyProtection="1">
      <alignment horizontal="right" vertical="center"/>
      <protection hidden="1" locked="0"/>
    </xf>
    <xf numFmtId="0" fontId="3" fillId="34" borderId="28" xfId="57" applyFont="1" applyFill="1" applyBorder="1" applyAlignment="1">
      <alignment/>
      <protection/>
    </xf>
    <xf numFmtId="0" fontId="3" fillId="34" borderId="29" xfId="57" applyFont="1" applyFill="1" applyBorder="1" applyAlignment="1">
      <alignment/>
      <protection/>
    </xf>
    <xf numFmtId="49" fontId="2" fillId="33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34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u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0" sqref="C50:I5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3" t="s">
        <v>248</v>
      </c>
      <c r="B1" s="174"/>
      <c r="C1" s="17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 t="s">
        <v>329</v>
      </c>
      <c r="D14" s="147"/>
      <c r="E14" s="16"/>
      <c r="F14" s="143" t="s">
        <v>330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331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332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333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330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334</v>
      </c>
      <c r="E24" s="151"/>
      <c r="F24" s="151"/>
      <c r="G24" s="152"/>
      <c r="H24" s="51" t="s">
        <v>261</v>
      </c>
      <c r="I24" s="122">
        <v>13713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335</v>
      </c>
      <c r="D26" s="25"/>
      <c r="E26" s="33"/>
      <c r="F26" s="24"/>
      <c r="G26" s="154" t="s">
        <v>263</v>
      </c>
      <c r="H26" s="140"/>
      <c r="I26" s="124" t="s">
        <v>336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 t="s">
        <v>328</v>
      </c>
      <c r="B30" s="163"/>
      <c r="C30" s="163"/>
      <c r="D30" s="164"/>
      <c r="E30" s="162" t="s">
        <v>337</v>
      </c>
      <c r="F30" s="163"/>
      <c r="G30" s="163"/>
      <c r="H30" s="131" t="s">
        <v>325</v>
      </c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7" t="s">
        <v>338</v>
      </c>
      <c r="B32" s="168"/>
      <c r="C32" s="168"/>
      <c r="D32" s="169"/>
      <c r="E32" s="167" t="s">
        <v>339</v>
      </c>
      <c r="F32" s="168"/>
      <c r="G32" s="168"/>
      <c r="H32" s="170" t="s">
        <v>340</v>
      </c>
      <c r="I32" s="17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 t="s">
        <v>341</v>
      </c>
      <c r="B34" s="163"/>
      <c r="C34" s="163"/>
      <c r="D34" s="164"/>
      <c r="E34" s="162" t="s">
        <v>342</v>
      </c>
      <c r="F34" s="163"/>
      <c r="G34" s="163"/>
      <c r="H34" s="131" t="s">
        <v>343</v>
      </c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 t="s">
        <v>344</v>
      </c>
      <c r="B36" s="163"/>
      <c r="C36" s="163"/>
      <c r="D36" s="164"/>
      <c r="E36" s="162" t="s">
        <v>345</v>
      </c>
      <c r="F36" s="163"/>
      <c r="G36" s="163"/>
      <c r="H36" s="131" t="s">
        <v>346</v>
      </c>
      <c r="I36" s="132"/>
      <c r="J36" s="10"/>
      <c r="K36" s="10"/>
      <c r="L36" s="10"/>
    </row>
    <row r="37" spans="1:12" ht="12.75">
      <c r="A37" s="103"/>
      <c r="B37" s="30"/>
      <c r="C37" s="175"/>
      <c r="D37" s="176"/>
      <c r="E37" s="16"/>
      <c r="F37" s="175"/>
      <c r="G37" s="176"/>
      <c r="H37" s="16"/>
      <c r="I37" s="95"/>
      <c r="J37" s="10"/>
      <c r="K37" s="10"/>
      <c r="L37" s="10"/>
    </row>
    <row r="38" spans="1:12" ht="12.75">
      <c r="A38" s="167" t="s">
        <v>347</v>
      </c>
      <c r="B38" s="168"/>
      <c r="C38" s="168"/>
      <c r="D38" s="169"/>
      <c r="E38" s="167" t="s">
        <v>348</v>
      </c>
      <c r="F38" s="168"/>
      <c r="G38" s="168"/>
      <c r="H38" s="170" t="s">
        <v>349</v>
      </c>
      <c r="I38" s="17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72"/>
      <c r="C40" s="172"/>
      <c r="D40" s="180"/>
      <c r="E40" s="162"/>
      <c r="F40" s="172"/>
      <c r="G40" s="172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85"/>
      <c r="C44" s="131"/>
      <c r="D44" s="132"/>
      <c r="E44" s="26"/>
      <c r="F44" s="143"/>
      <c r="G44" s="172"/>
      <c r="H44" s="172"/>
      <c r="I44" s="180"/>
      <c r="J44" s="10"/>
      <c r="K44" s="10"/>
      <c r="L44" s="10"/>
    </row>
    <row r="45" spans="1:12" ht="12.75">
      <c r="A45" s="103"/>
      <c r="B45" s="30"/>
      <c r="C45" s="175"/>
      <c r="D45" s="176"/>
      <c r="E45" s="16"/>
      <c r="F45" s="175"/>
      <c r="G45" s="177"/>
      <c r="H45" s="35"/>
      <c r="I45" s="107"/>
      <c r="J45" s="10"/>
      <c r="K45" s="10"/>
      <c r="L45" s="10"/>
    </row>
    <row r="46" spans="1:12" ht="12.75">
      <c r="A46" s="128" t="s">
        <v>268</v>
      </c>
      <c r="B46" s="185"/>
      <c r="C46" s="143" t="s">
        <v>355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85"/>
      <c r="C48" s="186" t="s">
        <v>357</v>
      </c>
      <c r="D48" s="187"/>
      <c r="E48" s="188"/>
      <c r="F48" s="16"/>
      <c r="G48" s="51" t="s">
        <v>271</v>
      </c>
      <c r="H48" s="143"/>
      <c r="I48" s="17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85"/>
      <c r="C50" s="191" t="s">
        <v>356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92" t="s">
        <v>350</v>
      </c>
      <c r="D52" s="193"/>
      <c r="E52" s="193"/>
      <c r="F52" s="193"/>
      <c r="G52" s="193"/>
      <c r="H52" s="193"/>
      <c r="I52" s="194"/>
      <c r="J52" s="10"/>
      <c r="K52" s="10"/>
      <c r="L52" s="10"/>
    </row>
    <row r="53" spans="1:12" ht="12.75">
      <c r="A53" s="108"/>
      <c r="B53" s="20"/>
      <c r="C53" s="181" t="s">
        <v>273</v>
      </c>
      <c r="D53" s="181"/>
      <c r="E53" s="181"/>
      <c r="F53" s="181"/>
      <c r="G53" s="181"/>
      <c r="H53" s="181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95" t="s">
        <v>274</v>
      </c>
      <c r="C55" s="196"/>
      <c r="D55" s="196"/>
      <c r="E55" s="19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7" t="s">
        <v>306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8"/>
      <c r="B57" s="197" t="s">
        <v>307</v>
      </c>
      <c r="C57" s="198"/>
      <c r="D57" s="198"/>
      <c r="E57" s="198"/>
      <c r="F57" s="198"/>
      <c r="G57" s="198"/>
      <c r="H57" s="198"/>
      <c r="I57" s="110"/>
      <c r="J57" s="10"/>
      <c r="K57" s="10"/>
      <c r="L57" s="10"/>
    </row>
    <row r="58" spans="1:12" ht="12.75">
      <c r="A58" s="108"/>
      <c r="B58" s="197" t="s">
        <v>308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8"/>
      <c r="B59" s="197" t="s">
        <v>309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2" t="s">
        <v>277</v>
      </c>
      <c r="H62" s="183"/>
      <c r="I62" s="184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9"/>
      <c r="H63" s="190"/>
      <c r="I63" s="119"/>
      <c r="J63" s="10"/>
      <c r="K63" s="10"/>
      <c r="L63" s="10"/>
    </row>
  </sheetData>
  <sheetProtection/>
  <protectedRanges>
    <protectedRange sqref="E2 H2 C18:I18 C20:I20 C24:G24 I24 I26 C26 C22:F22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D30" name="Range1_8_1"/>
    <protectedRange sqref="E30:G30" name="Range1_8_2"/>
    <protectedRange sqref="H30:I30" name="Range1_12_1"/>
    <protectedRange sqref="A32:D32" name="Range1_1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u@ina.hr"/>
    <hyperlink ref="C20" r:id="rId2" display="www.ina.hr"/>
    <hyperlink ref="C50" r:id="rId3" display="Ratko.Markovi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125" sqref="J125"/>
    </sheetView>
  </sheetViews>
  <sheetFormatPr defaultColWidth="9.140625" defaultRowHeight="12.75"/>
  <cols>
    <col min="1" max="9" width="9.140625" style="52" customWidth="1"/>
    <col min="10" max="10" width="11.8515625" style="52" customWidth="1"/>
    <col min="11" max="11" width="12.7109375" style="52" customWidth="1"/>
    <col min="12" max="16384" width="9.140625" style="52" customWidth="1"/>
  </cols>
  <sheetData>
    <row r="1" spans="1:11" ht="12.75" customHeight="1">
      <c r="A1" s="237" t="s">
        <v>153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351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354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59</v>
      </c>
      <c r="B4" s="243"/>
      <c r="C4" s="243"/>
      <c r="D4" s="243"/>
      <c r="E4" s="243"/>
      <c r="F4" s="243"/>
      <c r="G4" s="243"/>
      <c r="H4" s="244"/>
      <c r="I4" s="58" t="s">
        <v>278</v>
      </c>
      <c r="J4" s="59" t="s">
        <v>319</v>
      </c>
      <c r="K4" s="60" t="s">
        <v>320</v>
      </c>
    </row>
    <row r="5" spans="1:11" ht="12.75">
      <c r="A5" s="233">
        <v>1</v>
      </c>
      <c r="B5" s="233"/>
      <c r="C5" s="233"/>
      <c r="D5" s="233"/>
      <c r="E5" s="233"/>
      <c r="F5" s="233"/>
      <c r="G5" s="233"/>
      <c r="H5" s="233"/>
      <c r="I5" s="57">
        <v>2</v>
      </c>
      <c r="J5" s="56">
        <v>3</v>
      </c>
      <c r="K5" s="56">
        <v>4</v>
      </c>
    </row>
    <row r="6" spans="1:11" ht="12.7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27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22900000000</v>
      </c>
      <c r="K8" s="53">
        <f>K9+K16+K26+K35+K39</f>
        <v>22759000000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1075000000</v>
      </c>
      <c r="K9" s="53">
        <f>SUM(K10:K15)</f>
        <v>886000000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1000000</v>
      </c>
      <c r="K10" s="7">
        <v>1000000</v>
      </c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80000000</v>
      </c>
      <c r="K11" s="7">
        <v>65000000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183000000</v>
      </c>
      <c r="K12" s="7">
        <v>183000000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>
        <v>12000000</v>
      </c>
      <c r="K13" s="7">
        <v>38000000</v>
      </c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799000000</v>
      </c>
      <c r="K14" s="7">
        <v>599000000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0</v>
      </c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20316000000</v>
      </c>
      <c r="K16" s="53">
        <f>SUM(K17:K25)</f>
        <v>20229000000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1182000000</v>
      </c>
      <c r="K17" s="7">
        <v>1195000000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8351000000</v>
      </c>
      <c r="K18" s="7">
        <v>8475000000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7375000000</v>
      </c>
      <c r="K19" s="7">
        <v>7728000000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395000000</v>
      </c>
      <c r="K20" s="7">
        <v>365000000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0</v>
      </c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22000000</v>
      </c>
      <c r="K22" s="7">
        <v>25000000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2985000000</v>
      </c>
      <c r="K23" s="7">
        <v>2435000000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6000000</v>
      </c>
      <c r="K24" s="7">
        <v>6000000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0</v>
      </c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719000000</v>
      </c>
      <c r="K26" s="53">
        <f>SUM(K27:K34)</f>
        <v>555000000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0</v>
      </c>
      <c r="K27" s="7"/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0</v>
      </c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39000000</v>
      </c>
      <c r="K29" s="7">
        <v>39000000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0</v>
      </c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0</v>
      </c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349000000</v>
      </c>
      <c r="K32" s="7">
        <v>174000000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331000000</v>
      </c>
      <c r="K33" s="7">
        <v>342000000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128000000</v>
      </c>
      <c r="K35" s="53">
        <f>K36+K37+K38</f>
        <v>122000000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0</v>
      </c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127000000</v>
      </c>
      <c r="K37" s="7">
        <v>121000000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1000000</v>
      </c>
      <c r="K38" s="7">
        <v>1000000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662000000</v>
      </c>
      <c r="K39" s="7">
        <v>967000000</v>
      </c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7846000000</v>
      </c>
      <c r="K40" s="53">
        <f>K41+K49+K56+K64</f>
        <v>8018000000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3693000000</v>
      </c>
      <c r="K41" s="53">
        <f>SUM(K42:K48)</f>
        <v>3899000000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1607000000</v>
      </c>
      <c r="K42" s="7">
        <v>1582000000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1151000000</v>
      </c>
      <c r="K43" s="7">
        <v>1102000000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763000000</v>
      </c>
      <c r="K44" s="7">
        <v>1143000000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172000000</v>
      </c>
      <c r="K45" s="7">
        <v>72000000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0</v>
      </c>
      <c r="K46" s="7">
        <v>0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0</v>
      </c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>
        <v>0</v>
      </c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3738000000</v>
      </c>
      <c r="K49" s="53">
        <f>SUM(K50:K55)</f>
        <v>3533000000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/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3282000000</v>
      </c>
      <c r="K51" s="7">
        <v>2696000000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4000000</v>
      </c>
      <c r="K53" s="7">
        <v>7000000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284000000</v>
      </c>
      <c r="K54" s="7">
        <v>654000000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168000000</v>
      </c>
      <c r="K55" s="7">
        <v>176000000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78000000</v>
      </c>
      <c r="K56" s="53">
        <f>SUM(K57:K63)</f>
        <v>27000000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>
        <v>0</v>
      </c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0</v>
      </c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0</v>
      </c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0</v>
      </c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0</v>
      </c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76000000</v>
      </c>
      <c r="K62" s="7">
        <v>25000000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2000000</v>
      </c>
      <c r="K63" s="7">
        <v>2000000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337000000</v>
      </c>
      <c r="K64" s="7">
        <v>559000000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79000000</v>
      </c>
      <c r="K65" s="7">
        <v>202000000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30825000000</v>
      </c>
      <c r="K66" s="53">
        <f>K7+K8+K40+K65</f>
        <v>30979000000</v>
      </c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05" t="s">
        <v>58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2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27"/>
      <c r="I69" s="3">
        <v>62</v>
      </c>
      <c r="J69" s="54">
        <f>J70+J71+J72+J78+J79+J82+J85</f>
        <v>14365000000</v>
      </c>
      <c r="K69" s="54">
        <f>K70+K71+K72+K78+K79+K82+K85</f>
        <v>14695000000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9000000000</v>
      </c>
      <c r="K70" s="7">
        <v>9000000000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0</v>
      </c>
      <c r="K71" s="7"/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SUM(J73:J77)</f>
        <v>2616000000</v>
      </c>
      <c r="K72" s="53">
        <f>K73+K74-K75+K76+K77</f>
        <v>2823000000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0</v>
      </c>
      <c r="K73" s="7"/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0</v>
      </c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0</v>
      </c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0</v>
      </c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2616000000</v>
      </c>
      <c r="K77" s="7">
        <v>2823000000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>
        <v>8000000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944000000</v>
      </c>
      <c r="K79" s="53">
        <f>SUM(K80:K81)</f>
        <v>2759000000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944000000</v>
      </c>
      <c r="K80" s="7">
        <v>2759000000</v>
      </c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1815000000</v>
      </c>
      <c r="K82" s="53">
        <f>K83-K84</f>
        <v>105000000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1815000000</v>
      </c>
      <c r="K83" s="7">
        <v>105000000</v>
      </c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0</v>
      </c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-10000000</v>
      </c>
      <c r="K85" s="7"/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3032000000</v>
      </c>
      <c r="K86" s="53">
        <f>SUM(K87:K89)</f>
        <v>3856000000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117000000</v>
      </c>
      <c r="K87" s="7">
        <v>110000000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>
        <v>0</v>
      </c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2915000000</v>
      </c>
      <c r="K89" s="7">
        <v>3746000000</v>
      </c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5756000000</v>
      </c>
      <c r="K90" s="53">
        <f>SUM(K91:K99)</f>
        <v>1465000000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>
        <v>0</v>
      </c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0</v>
      </c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5630000000</v>
      </c>
      <c r="K93" s="7">
        <v>1329000000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>
        <v>0</v>
      </c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0</v>
      </c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>
        <v>0</v>
      </c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>
        <v>0</v>
      </c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126000000</v>
      </c>
      <c r="K98" s="7">
        <v>136000000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0</v>
      </c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7624000000</v>
      </c>
      <c r="K100" s="53">
        <f>SUM(K101:K112)</f>
        <v>10873000000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0</v>
      </c>
      <c r="K101" s="7"/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0</v>
      </c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3822000000</v>
      </c>
      <c r="K103" s="7">
        <v>6783000000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52000000</v>
      </c>
      <c r="K104" s="7">
        <v>146000000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2032000000</v>
      </c>
      <c r="K105" s="7">
        <v>2639000000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0</v>
      </c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>
        <v>0</v>
      </c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138000000</v>
      </c>
      <c r="K108" s="7">
        <v>133000000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1524000000</v>
      </c>
      <c r="K109" s="7">
        <v>1138000000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0</v>
      </c>
      <c r="K110" s="7"/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>
        <v>0</v>
      </c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56000000</v>
      </c>
      <c r="K112" s="7">
        <v>34000000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48000000</v>
      </c>
      <c r="K113" s="7">
        <v>90000000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30825000000</v>
      </c>
      <c r="K114" s="53">
        <f>K69+K86+K90+K100+K113</f>
        <v>30979000000</v>
      </c>
    </row>
    <row r="115" spans="1:11" ht="12.75">
      <c r="A115" s="202" t="s">
        <v>57</v>
      </c>
      <c r="B115" s="203"/>
      <c r="C115" s="203"/>
      <c r="D115" s="203"/>
      <c r="E115" s="203"/>
      <c r="F115" s="203"/>
      <c r="G115" s="203"/>
      <c r="H115" s="204"/>
      <c r="I115" s="2">
        <v>108</v>
      </c>
      <c r="J115" s="8"/>
      <c r="K115" s="8"/>
    </row>
    <row r="116" spans="1:11" ht="12.75">
      <c r="A116" s="205" t="s">
        <v>310</v>
      </c>
      <c r="B116" s="206"/>
      <c r="C116" s="206"/>
      <c r="D116" s="206"/>
      <c r="E116" s="206"/>
      <c r="F116" s="206"/>
      <c r="G116" s="206"/>
      <c r="H116" s="206"/>
      <c r="I116" s="207"/>
      <c r="J116" s="207"/>
      <c r="K116" s="208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14375000000</v>
      </c>
      <c r="K118" s="7">
        <v>14695000000</v>
      </c>
    </row>
    <row r="119" spans="1:11" ht="12.75">
      <c r="A119" s="219" t="s">
        <v>9</v>
      </c>
      <c r="B119" s="220"/>
      <c r="C119" s="220"/>
      <c r="D119" s="220"/>
      <c r="E119" s="220"/>
      <c r="F119" s="220"/>
      <c r="G119" s="220"/>
      <c r="H119" s="221"/>
      <c r="I119" s="4">
        <v>110</v>
      </c>
      <c r="J119" s="8">
        <v>-10000000</v>
      </c>
      <c r="K119" s="8"/>
    </row>
    <row r="120" spans="1:11" ht="12.75">
      <c r="A120" s="222" t="s">
        <v>311</v>
      </c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</row>
    <row r="121" spans="1:11" ht="12.75">
      <c r="A121" s="200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112:J65536 J1:J14 J16 J26 J35 J39:J41 J49:J50 J56 J64:J69 J77:J83 J85:J90 J98 J93 J100 J108:J109 J103:J105 L1:IV65536 K1:K69 K71:K65536"/>
    <dataValidation type="whole" operator="greaterThanOrEqual" allowBlank="1" showInputMessage="1" showErrorMessage="1" errorTitle="Pogrešan unos" error="Mogu se unijeti samo cjelobrojne pozitivne vrijednosti." sqref="J15 J21 J30:J31 J34 J27:J28 J36 J46 J48 J52 J57:J61 J72:J76 J84 J91:J92 J94:J97 J99 J101:J102 J106:J107 J110:J111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46" right="0.52" top="1" bottom="1" header="0.5" footer="0.5"/>
  <pageSetup horizontalDpi="600" verticalDpi="600" orientation="portrait" paperSize="9" scale="82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M36" sqref="M36"/>
    </sheetView>
  </sheetViews>
  <sheetFormatPr defaultColWidth="9.140625" defaultRowHeight="12.75"/>
  <cols>
    <col min="1" max="9" width="9.140625" style="52" customWidth="1"/>
    <col min="10" max="10" width="12.140625" style="52" bestFit="1" customWidth="1"/>
    <col min="11" max="11" width="11.140625" style="52" bestFit="1" customWidth="1"/>
    <col min="12" max="12" width="12.8515625" style="52" customWidth="1"/>
    <col min="13" max="13" width="12.421875" style="52" customWidth="1"/>
    <col min="14" max="16384" width="9.140625" style="52" customWidth="1"/>
  </cols>
  <sheetData>
    <row r="1" spans="1:13" ht="12.75" customHeight="1">
      <c r="A1" s="237" t="s">
        <v>154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5" t="s">
        <v>352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59" t="s">
        <v>353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279</v>
      </c>
      <c r="J4" s="261" t="s">
        <v>319</v>
      </c>
      <c r="K4" s="261"/>
      <c r="L4" s="261" t="s">
        <v>320</v>
      </c>
      <c r="M4" s="261"/>
    </row>
    <row r="5" spans="1:13" ht="12.75">
      <c r="A5" s="260"/>
      <c r="B5" s="260"/>
      <c r="C5" s="260"/>
      <c r="D5" s="260"/>
      <c r="E5" s="260"/>
      <c r="F5" s="260"/>
      <c r="G5" s="260"/>
      <c r="H5" s="26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27"/>
      <c r="I7" s="3">
        <v>111</v>
      </c>
      <c r="J7" s="54">
        <f>SUM(J8:J9)</f>
        <v>15211000000</v>
      </c>
      <c r="K7" s="54">
        <f>SUM(K8:K9)</f>
        <v>8025000000</v>
      </c>
      <c r="L7" s="54">
        <f>SUM(L8:L9)</f>
        <v>14800000000</v>
      </c>
      <c r="M7" s="54">
        <f>SUM(M8:M9)</f>
        <v>7402000000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14760000000</v>
      </c>
      <c r="K8" s="7">
        <v>7817000000</v>
      </c>
      <c r="L8" s="7">
        <v>14531000000</v>
      </c>
      <c r="M8" s="7">
        <v>7275000000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451000000</v>
      </c>
      <c r="K9" s="7">
        <v>208000000</v>
      </c>
      <c r="L9" s="7">
        <v>269000000</v>
      </c>
      <c r="M9" s="7">
        <v>127000000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13008000000</v>
      </c>
      <c r="K10" s="53">
        <f>K11+K12+K16+K20+K21+K22+K25+K26</f>
        <v>7139000000</v>
      </c>
      <c r="L10" s="53">
        <f>L11+L12+L16+L20+L21+L22+L25+L26</f>
        <v>14309000000</v>
      </c>
      <c r="M10" s="53">
        <f>M11+M12+M16+M20+M21+M22+M25+M26</f>
        <v>7499000000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-828000000</v>
      </c>
      <c r="K11" s="7">
        <v>215000000</v>
      </c>
      <c r="L11" s="7">
        <v>-342000000</v>
      </c>
      <c r="M11" s="7">
        <v>387000000</v>
      </c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10475000000</v>
      </c>
      <c r="K12" s="53">
        <f>SUM(K13:K15)</f>
        <v>4969000000</v>
      </c>
      <c r="L12" s="53">
        <f>SUM(L13:L15)</f>
        <v>10890000000</v>
      </c>
      <c r="M12" s="53">
        <f>SUM(M13:M15)</f>
        <v>5120000000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7884000000</v>
      </c>
      <c r="K13" s="7">
        <v>3824000000</v>
      </c>
      <c r="L13" s="7">
        <v>7166000000</v>
      </c>
      <c r="M13" s="7">
        <v>3764000000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1762000000</v>
      </c>
      <c r="K14" s="7">
        <v>709000000</v>
      </c>
      <c r="L14" s="7">
        <v>2883000000</v>
      </c>
      <c r="M14" s="7">
        <v>926000000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829000000</v>
      </c>
      <c r="K15" s="7">
        <v>436000000</v>
      </c>
      <c r="L15" s="7">
        <v>841000000</v>
      </c>
      <c r="M15" s="7">
        <v>430000000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1162000000</v>
      </c>
      <c r="K16" s="53">
        <f>SUM(K17:K19)</f>
        <v>567000000</v>
      </c>
      <c r="L16" s="53">
        <f>SUM(L17:L19)</f>
        <v>1076000000</v>
      </c>
      <c r="M16" s="53">
        <f>SUM(M17:M19)</f>
        <v>534000000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680000000</v>
      </c>
      <c r="K17" s="7">
        <v>333000000</v>
      </c>
      <c r="L17" s="7">
        <v>630000000</v>
      </c>
      <c r="M17" s="7">
        <v>311000000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285000000</v>
      </c>
      <c r="K18" s="7">
        <v>136000000</v>
      </c>
      <c r="L18" s="7">
        <v>278000000</v>
      </c>
      <c r="M18" s="7">
        <v>140000000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197000000</v>
      </c>
      <c r="K19" s="7">
        <v>98000000</v>
      </c>
      <c r="L19" s="7">
        <v>168000000</v>
      </c>
      <c r="M19" s="7">
        <v>83000000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1166000000</v>
      </c>
      <c r="K20" s="7">
        <v>697000000</v>
      </c>
      <c r="L20" s="7">
        <v>1057000000</v>
      </c>
      <c r="M20" s="7">
        <v>429000000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790000000</v>
      </c>
      <c r="K21" s="7">
        <v>470000000</v>
      </c>
      <c r="L21" s="7">
        <v>947000000</v>
      </c>
      <c r="M21" s="7">
        <v>429000000</v>
      </c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J23+J24</f>
        <v>437000000</v>
      </c>
      <c r="K22" s="53">
        <f>SUM(K23:K24)</f>
        <v>324000000</v>
      </c>
      <c r="L22" s="53">
        <f>SUM(L23:L24)</f>
        <v>300000000</v>
      </c>
      <c r="M22" s="53">
        <f>SUM(M23:M24)</f>
        <v>312000000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>
        <f>83000000+15000000</f>
        <v>98000000</v>
      </c>
      <c r="K23" s="7">
        <f>28000000</f>
        <v>28000000</v>
      </c>
      <c r="L23" s="7">
        <v>198000000</v>
      </c>
      <c r="M23" s="7">
        <v>180000000</v>
      </c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339000000</v>
      </c>
      <c r="K24" s="7">
        <v>296000000</v>
      </c>
      <c r="L24" s="7">
        <v>102000000</v>
      </c>
      <c r="M24" s="7">
        <v>132000000</v>
      </c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-194000000</v>
      </c>
      <c r="K25" s="7">
        <v>-103000000</v>
      </c>
      <c r="L25" s="7">
        <v>381000000</v>
      </c>
      <c r="M25" s="7">
        <v>288000000</v>
      </c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/>
      <c r="K26" s="7"/>
      <c r="L26" s="7"/>
      <c r="M26" s="7">
        <v>0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540000000</v>
      </c>
      <c r="K27" s="53">
        <f>SUM(K28:K32)</f>
        <v>148000000</v>
      </c>
      <c r="L27" s="53">
        <f>SUM(L28:L32)</f>
        <v>80000000</v>
      </c>
      <c r="M27" s="53">
        <f>SUM(M28:M32)</f>
        <v>18000000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/>
      <c r="M28" s="7"/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540000000</v>
      </c>
      <c r="K29" s="7">
        <v>148000000</v>
      </c>
      <c r="L29" s="7">
        <v>69000000</v>
      </c>
      <c r="M29" s="7">
        <v>7000000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/>
      <c r="K30" s="7"/>
      <c r="L30" s="7"/>
      <c r="M30" s="7">
        <v>0</v>
      </c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>
        <v>0</v>
      </c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/>
      <c r="K32" s="7"/>
      <c r="L32" s="7">
        <v>11000000</v>
      </c>
      <c r="M32" s="7">
        <v>11000000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230000000</v>
      </c>
      <c r="K33" s="53">
        <f>SUM(K34:K37)</f>
        <v>82000000</v>
      </c>
      <c r="L33" s="53">
        <v>331000000</v>
      </c>
      <c r="M33" s="53">
        <f>M34+M35+M36+M37</f>
        <v>292000000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f>175000000+22000000</f>
        <v>197000000</v>
      </c>
      <c r="K35" s="7">
        <v>81000000</v>
      </c>
      <c r="L35" s="7">
        <v>235000000</v>
      </c>
      <c r="M35" s="7">
        <v>261000000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>
        <v>0</v>
      </c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33000000</v>
      </c>
      <c r="K37" s="7">
        <v>1000000</v>
      </c>
      <c r="L37" s="7">
        <v>96000000</v>
      </c>
      <c r="M37" s="7">
        <v>31000000</v>
      </c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/>
      <c r="K38" s="7"/>
      <c r="L38" s="7"/>
      <c r="M38" s="7"/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/>
      <c r="K39" s="7"/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15751000000</v>
      </c>
      <c r="K42" s="53">
        <f>K7+K27+K38+K40</f>
        <v>8173000000</v>
      </c>
      <c r="L42" s="53">
        <f>L7+L27+L38+L40</f>
        <v>14880000000</v>
      </c>
      <c r="M42" s="53">
        <f>M7+M27+M38+M40</f>
        <v>7420000000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13238000000</v>
      </c>
      <c r="K43" s="53">
        <f>K10+K33+K39+K41</f>
        <v>7221000000</v>
      </c>
      <c r="L43" s="53">
        <f>L10+L33+L39+L41</f>
        <v>14640000000</v>
      </c>
      <c r="M43" s="53">
        <f>M10+M33+M39+M41</f>
        <v>7791000000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2513000000</v>
      </c>
      <c r="K44" s="53">
        <f>K42-K43</f>
        <v>952000000</v>
      </c>
      <c r="L44" s="53">
        <f>L42-L43</f>
        <v>240000000</v>
      </c>
      <c r="M44" s="53">
        <f>M42-M43</f>
        <v>-371000000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2513000000</v>
      </c>
      <c r="K45" s="53">
        <f>IF(K42&gt;K43,K42-K43,0)</f>
        <v>952000000</v>
      </c>
      <c r="L45" s="53">
        <f>IF(L42&gt;L43,L42-L43,0)</f>
        <v>240000000</v>
      </c>
      <c r="M45" s="53">
        <f>IF(M42&gt;M43,M42-M43,0)</f>
        <v>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v>371000000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583000000</v>
      </c>
      <c r="K47" s="7">
        <v>258000000</v>
      </c>
      <c r="L47" s="7">
        <v>125000000</v>
      </c>
      <c r="M47" s="7">
        <v>-67000000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1930000000</v>
      </c>
      <c r="K48" s="53">
        <f>K44-K47</f>
        <v>694000000</v>
      </c>
      <c r="L48" s="53">
        <f>L44-L47</f>
        <v>115000000</v>
      </c>
      <c r="M48" s="53">
        <f>M44-M47</f>
        <v>-304000000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1930000000</v>
      </c>
      <c r="K49" s="53">
        <f>IF(K48&gt;0,K48,0)</f>
        <v>694000000</v>
      </c>
      <c r="L49" s="53">
        <f>IF(L48&gt;0,L48,0)</f>
        <v>115000000</v>
      </c>
      <c r="M49" s="53">
        <f>IF(M48&gt;0,M48,0)</f>
        <v>0</v>
      </c>
    </row>
    <row r="50" spans="1:13" ht="12.75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304000000</v>
      </c>
    </row>
    <row r="51" spans="1:13" ht="12.75" customHeight="1">
      <c r="A51" s="205" t="s">
        <v>312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>
        <v>1931000000</v>
      </c>
      <c r="K53" s="7">
        <v>695000000</v>
      </c>
      <c r="L53" s="7">
        <v>108000000</v>
      </c>
      <c r="M53" s="7">
        <v>-304000000</v>
      </c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>
        <v>-1000000</v>
      </c>
      <c r="K54" s="8">
        <v>-1000000</v>
      </c>
      <c r="L54" s="8">
        <v>7000000</v>
      </c>
      <c r="M54" s="8"/>
    </row>
    <row r="55" spans="1:13" ht="12.75" customHeight="1">
      <c r="A55" s="205" t="s">
        <v>189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27"/>
      <c r="I56" s="9">
        <v>157</v>
      </c>
      <c r="J56" s="6">
        <f>J48</f>
        <v>1930000000</v>
      </c>
      <c r="K56" s="6">
        <f>K48</f>
        <v>694000000</v>
      </c>
      <c r="L56" s="6">
        <f>L48</f>
        <v>115000000</v>
      </c>
      <c r="M56" s="6">
        <f>M48</f>
        <v>-304000000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-684000000</v>
      </c>
      <c r="K57" s="53">
        <f>SUM(K58:K64)</f>
        <v>-685000000</v>
      </c>
      <c r="L57" s="53">
        <f>SUM(L58:L64)</f>
        <v>215000000</v>
      </c>
      <c r="M57" s="53">
        <f>SUM(M58:M64)</f>
        <v>425000000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-689000000</v>
      </c>
      <c r="K58" s="7">
        <v>-680000000</v>
      </c>
      <c r="L58" s="7">
        <v>207000000</v>
      </c>
      <c r="M58" s="7">
        <v>462000000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5000000</v>
      </c>
      <c r="K60" s="7">
        <v>-5000000</v>
      </c>
      <c r="L60" s="7">
        <v>8000000</v>
      </c>
      <c r="M60" s="7">
        <v>-37000000</v>
      </c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-684000000</v>
      </c>
      <c r="K66" s="53">
        <f>K57-K65</f>
        <v>-685000000</v>
      </c>
      <c r="L66" s="53">
        <f>L57-L65</f>
        <v>215000000</v>
      </c>
      <c r="M66" s="53">
        <f>M57-M65</f>
        <v>425000000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1246000000</v>
      </c>
      <c r="K67" s="61">
        <f>K56+K66</f>
        <v>9000000</v>
      </c>
      <c r="L67" s="61">
        <f>L56+L66</f>
        <v>330000000</v>
      </c>
      <c r="M67" s="61">
        <f>M56+M66</f>
        <v>121000000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>
        <v>1247000000</v>
      </c>
      <c r="K70" s="7">
        <v>10000000</v>
      </c>
      <c r="L70" s="7">
        <v>323000000</v>
      </c>
      <c r="M70" s="7">
        <v>121000000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v>-1000000</v>
      </c>
      <c r="K71" s="8">
        <v>-1000000</v>
      </c>
      <c r="L71" s="8">
        <v>7000000</v>
      </c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allowBlank="1" sqref="A1:I65536 J48:K65536 J1:K46 N1:IV65536 L1:M6 L51:M65536"/>
    <dataValidation type="whole" operator="notEqual" allowBlank="1" showInputMessage="1" showErrorMessage="1" errorTitle="Pogrešan unos" error="Mogu se unijeti samo cjelobrojne vrijednosti." sqref="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7:L19 L48:L50 L42:L46 L13 L23:L24">
      <formula1>0</formula1>
    </dataValidation>
  </dataValidations>
  <printOptions/>
  <pageMargins left="0.31" right="0.24" top="0.62" bottom="1" header="0.5" footer="0.5"/>
  <pageSetup horizontalDpi="600" verticalDpi="600" orientation="portrait" paperSize="9" scale="7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N55" sqref="N55"/>
    </sheetView>
  </sheetViews>
  <sheetFormatPr defaultColWidth="9.140625" defaultRowHeight="12.75"/>
  <cols>
    <col min="1" max="7" width="9.140625" style="52" customWidth="1"/>
    <col min="8" max="8" width="0.9921875" style="52" customWidth="1"/>
    <col min="9" max="9" width="9.140625" style="52" customWidth="1"/>
    <col min="10" max="10" width="12.28125" style="52" bestFit="1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352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5" t="s">
        <v>353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8">
        <v>2</v>
      </c>
      <c r="J5" s="69" t="s">
        <v>283</v>
      </c>
      <c r="K5" s="69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2513000000</v>
      </c>
      <c r="K7" s="7">
        <v>240000000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1166000000</v>
      </c>
      <c r="K8" s="7">
        <v>1057000000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>
        <v>823000000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146000000</v>
      </c>
      <c r="K10" s="7"/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673000000</v>
      </c>
      <c r="K12" s="7">
        <v>1073000000</v>
      </c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64">
        <f>SUM(J7:J12)</f>
        <v>4498000000</v>
      </c>
      <c r="K13" s="53">
        <f>SUM(K7:K12)</f>
        <v>3193000000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1254000000</v>
      </c>
      <c r="K14" s="7"/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>
        <v>11000000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1324000000</v>
      </c>
      <c r="K16" s="7">
        <v>250000000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1072000000</v>
      </c>
      <c r="K17" s="7">
        <v>998000000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3650000000</v>
      </c>
      <c r="K18" s="53">
        <f>SUM(K14:K17)</f>
        <v>1259000000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848000000</v>
      </c>
      <c r="K19" s="53">
        <f>IF(K13&gt;K18,K13-K18,0)</f>
        <v>1934000000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05" t="s">
        <v>159</v>
      </c>
      <c r="B21" s="206"/>
      <c r="C21" s="206"/>
      <c r="D21" s="206"/>
      <c r="E21" s="206"/>
      <c r="F21" s="206"/>
      <c r="G21" s="206"/>
      <c r="H21" s="206"/>
      <c r="I21" s="262"/>
      <c r="J21" s="262"/>
      <c r="K21" s="263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>
        <v>11000000</v>
      </c>
      <c r="K22" s="7">
        <v>2000000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>
        <v>22000000</v>
      </c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13000000</v>
      </c>
      <c r="K24" s="7">
        <v>15000000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>
        <v>1000000</v>
      </c>
      <c r="K25" s="7">
        <v>1000000</v>
      </c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>
        <v>145000000</v>
      </c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47000000</v>
      </c>
      <c r="K27" s="53">
        <f>SUM(K22:K26)</f>
        <v>163000000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728000000</v>
      </c>
      <c r="K28" s="7">
        <v>352000000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>
        <v>1000000</v>
      </c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729000000</v>
      </c>
      <c r="K31" s="53">
        <f>SUM(K28:K30)</f>
        <v>352000000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682000000</v>
      </c>
      <c r="K33" s="53">
        <f>IF(K31&gt;K27,K31-K27,0)</f>
        <v>189000000</v>
      </c>
    </row>
    <row r="34" spans="1:11" ht="12.75">
      <c r="A34" s="205" t="s">
        <v>160</v>
      </c>
      <c r="B34" s="206"/>
      <c r="C34" s="206"/>
      <c r="D34" s="206"/>
      <c r="E34" s="206"/>
      <c r="F34" s="206"/>
      <c r="G34" s="206"/>
      <c r="H34" s="206"/>
      <c r="I34" s="262"/>
      <c r="J34" s="262"/>
      <c r="K34" s="263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11014000000</v>
      </c>
      <c r="K36" s="7">
        <v>8290000000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11014000000</v>
      </c>
      <c r="K38" s="53">
        <f>SUM(K35:K37)</f>
        <v>8290000000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>
        <v>10488000000</v>
      </c>
      <c r="K39" s="7">
        <v>9748000000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480000000</v>
      </c>
      <c r="K40" s="7"/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>
        <v>225000000</v>
      </c>
      <c r="K43" s="7">
        <v>65000000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11193000000</v>
      </c>
      <c r="K44" s="53">
        <f>SUM(K39:K43)</f>
        <v>9813000000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179000000</v>
      </c>
      <c r="K46" s="53">
        <f>IF(K44&gt;K38,K44-K38,0)</f>
        <v>1523000000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222000000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4">
        <f>IF(J20-J19+J33-J32+J46-J45&gt;0,J20-J19+J33-J32+J46-J45,0)</f>
        <v>13000000</v>
      </c>
      <c r="K48" s="53">
        <f>IF(K20-K19+K33-K32+K46-K45&gt;0,K20-K19+K33-K32+K46-K45,0)</f>
        <v>0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317000000</v>
      </c>
      <c r="K49" s="7">
        <v>337000000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>
        <f>K47</f>
        <v>222000000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>
        <v>13000000</v>
      </c>
      <c r="K51" s="7"/>
    </row>
    <row r="52" spans="1:11" ht="12.75">
      <c r="A52" s="219" t="s">
        <v>177</v>
      </c>
      <c r="B52" s="220"/>
      <c r="C52" s="220"/>
      <c r="D52" s="220"/>
      <c r="E52" s="220"/>
      <c r="F52" s="220"/>
      <c r="G52" s="220"/>
      <c r="H52" s="220"/>
      <c r="I52" s="4">
        <v>44</v>
      </c>
      <c r="J52" s="65">
        <f>J49+J50-J51</f>
        <v>304000000</v>
      </c>
      <c r="K52" s="61">
        <f>K49+K50-K51</f>
        <v>559000000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35 J37:J65536"/>
    <dataValidation type="whole" operator="notEqual" allowBlank="1" showInputMessage="1" showErrorMessage="1" errorTitle="Pogrešan unos" error="Mogu se unijeti samo cjelobrojne vrijednosti." sqref="J36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L14" sqref="L1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0" t="s">
        <v>59</v>
      </c>
      <c r="B4" s="270"/>
      <c r="C4" s="270"/>
      <c r="D4" s="270"/>
      <c r="E4" s="270"/>
      <c r="F4" s="270"/>
      <c r="G4" s="270"/>
      <c r="H4" s="270"/>
      <c r="I4" s="66" t="s">
        <v>279</v>
      </c>
      <c r="J4" s="67" t="s">
        <v>319</v>
      </c>
      <c r="K4" s="67" t="s">
        <v>320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72">
        <v>2</v>
      </c>
      <c r="J5" s="73" t="s">
        <v>283</v>
      </c>
      <c r="K5" s="73" t="s">
        <v>284</v>
      </c>
    </row>
    <row r="6" spans="1:11" ht="12.75">
      <c r="A6" s="205" t="s">
        <v>156</v>
      </c>
      <c r="B6" s="206"/>
      <c r="C6" s="206"/>
      <c r="D6" s="206"/>
      <c r="E6" s="206"/>
      <c r="F6" s="206"/>
      <c r="G6" s="206"/>
      <c r="H6" s="206"/>
      <c r="I6" s="262"/>
      <c r="J6" s="262"/>
      <c r="K6" s="263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5" t="s">
        <v>159</v>
      </c>
      <c r="B22" s="206"/>
      <c r="C22" s="206"/>
      <c r="D22" s="206"/>
      <c r="E22" s="206"/>
      <c r="F22" s="206"/>
      <c r="G22" s="206"/>
      <c r="H22" s="206"/>
      <c r="I22" s="262"/>
      <c r="J22" s="262"/>
      <c r="K22" s="263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5" t="s">
        <v>160</v>
      </c>
      <c r="B35" s="206"/>
      <c r="C35" s="206"/>
      <c r="D35" s="206"/>
      <c r="E35" s="206"/>
      <c r="F35" s="206"/>
      <c r="G35" s="206"/>
      <c r="H35" s="206"/>
      <c r="I35" s="262">
        <v>0</v>
      </c>
      <c r="J35" s="262"/>
      <c r="K35" s="263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28" t="s">
        <v>177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SheetLayoutView="130" zoomScalePageLayoutView="0" workbookViewId="0" topLeftCell="A1">
      <selection activeCell="H32" sqref="H3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8515625" style="76" bestFit="1" customWidth="1"/>
    <col min="12" max="16384" width="9.140625" style="76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.75">
      <c r="A2" s="42"/>
      <c r="B2" s="74"/>
      <c r="C2" s="278" t="s">
        <v>282</v>
      </c>
      <c r="D2" s="278"/>
      <c r="E2" s="77">
        <v>40909</v>
      </c>
      <c r="F2" s="43" t="s">
        <v>250</v>
      </c>
      <c r="G2" s="279" t="s">
        <v>324</v>
      </c>
      <c r="H2" s="280"/>
      <c r="I2" s="74"/>
      <c r="J2" s="74"/>
      <c r="K2" s="74"/>
      <c r="L2" s="78"/>
    </row>
    <row r="3" spans="1:11" ht="23.25">
      <c r="A3" s="281" t="s">
        <v>59</v>
      </c>
      <c r="B3" s="281"/>
      <c r="C3" s="281"/>
      <c r="D3" s="281"/>
      <c r="E3" s="281"/>
      <c r="F3" s="281"/>
      <c r="G3" s="281"/>
      <c r="H3" s="281"/>
      <c r="I3" s="81" t="s">
        <v>305</v>
      </c>
      <c r="J3" s="82" t="s">
        <v>150</v>
      </c>
      <c r="K3" s="82" t="s">
        <v>151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84">
        <v>2</v>
      </c>
      <c r="J4" s="83" t="s">
        <v>283</v>
      </c>
      <c r="K4" s="83" t="s">
        <v>284</v>
      </c>
    </row>
    <row r="5" spans="1:11" ht="12.75">
      <c r="A5" s="283" t="s">
        <v>285</v>
      </c>
      <c r="B5" s="284"/>
      <c r="C5" s="284"/>
      <c r="D5" s="284"/>
      <c r="E5" s="284"/>
      <c r="F5" s="284"/>
      <c r="G5" s="284"/>
      <c r="H5" s="284"/>
      <c r="I5" s="44">
        <v>1</v>
      </c>
      <c r="J5" s="45">
        <v>9000000000</v>
      </c>
      <c r="K5" s="45">
        <v>9000000000</v>
      </c>
    </row>
    <row r="6" spans="1:11" ht="12.75">
      <c r="A6" s="283" t="s">
        <v>286</v>
      </c>
      <c r="B6" s="284"/>
      <c r="C6" s="284"/>
      <c r="D6" s="284"/>
      <c r="E6" s="284"/>
      <c r="F6" s="284"/>
      <c r="G6" s="284"/>
      <c r="H6" s="284"/>
      <c r="I6" s="44">
        <v>2</v>
      </c>
      <c r="J6" s="46"/>
      <c r="K6" s="46"/>
    </row>
    <row r="7" spans="1:11" ht="12.75">
      <c r="A7" s="283" t="s">
        <v>287</v>
      </c>
      <c r="B7" s="284"/>
      <c r="C7" s="284"/>
      <c r="D7" s="284"/>
      <c r="E7" s="284"/>
      <c r="F7" s="284"/>
      <c r="G7" s="284"/>
      <c r="H7" s="284"/>
      <c r="I7" s="44">
        <v>3</v>
      </c>
      <c r="J7" s="46">
        <v>1651000000</v>
      </c>
      <c r="K7" s="46">
        <v>2823000000</v>
      </c>
    </row>
    <row r="8" spans="1:11" ht="12.75">
      <c r="A8" s="283" t="s">
        <v>288</v>
      </c>
      <c r="B8" s="284"/>
      <c r="C8" s="284"/>
      <c r="D8" s="284"/>
      <c r="E8" s="284"/>
      <c r="F8" s="284"/>
      <c r="G8" s="284"/>
      <c r="H8" s="284"/>
      <c r="I8" s="44">
        <v>4</v>
      </c>
      <c r="J8" s="46">
        <v>944000000</v>
      </c>
      <c r="K8" s="46">
        <v>2759000000</v>
      </c>
    </row>
    <row r="9" spans="1:11" ht="12.75">
      <c r="A9" s="283" t="s">
        <v>289</v>
      </c>
      <c r="B9" s="284"/>
      <c r="C9" s="284"/>
      <c r="D9" s="284"/>
      <c r="E9" s="284"/>
      <c r="F9" s="284"/>
      <c r="G9" s="284"/>
      <c r="H9" s="284"/>
      <c r="I9" s="44">
        <v>5</v>
      </c>
      <c r="J9" s="46">
        <v>1931000000</v>
      </c>
      <c r="K9" s="46">
        <v>105000000</v>
      </c>
    </row>
    <row r="10" spans="1:11" ht="12.75">
      <c r="A10" s="283" t="s">
        <v>290</v>
      </c>
      <c r="B10" s="284"/>
      <c r="C10" s="284"/>
      <c r="D10" s="284"/>
      <c r="E10" s="284"/>
      <c r="F10" s="284"/>
      <c r="G10" s="284"/>
      <c r="H10" s="284"/>
      <c r="I10" s="44">
        <v>6</v>
      </c>
      <c r="J10" s="46"/>
      <c r="K10" s="46"/>
    </row>
    <row r="11" spans="1:11" ht="12.75">
      <c r="A11" s="283" t="s">
        <v>291</v>
      </c>
      <c r="B11" s="284"/>
      <c r="C11" s="284"/>
      <c r="D11" s="284"/>
      <c r="E11" s="284"/>
      <c r="F11" s="284"/>
      <c r="G11" s="284"/>
      <c r="H11" s="284"/>
      <c r="I11" s="44">
        <v>7</v>
      </c>
      <c r="J11" s="46"/>
      <c r="K11" s="46"/>
    </row>
    <row r="12" spans="1:11" ht="12.75">
      <c r="A12" s="283" t="s">
        <v>292</v>
      </c>
      <c r="B12" s="284"/>
      <c r="C12" s="284"/>
      <c r="D12" s="284"/>
      <c r="E12" s="284"/>
      <c r="F12" s="284"/>
      <c r="G12" s="284"/>
      <c r="H12" s="284"/>
      <c r="I12" s="44">
        <v>8</v>
      </c>
      <c r="J12" s="46">
        <v>32000000</v>
      </c>
      <c r="K12" s="46">
        <v>8000000</v>
      </c>
    </row>
    <row r="13" spans="1:11" ht="12.75">
      <c r="A13" s="283" t="s">
        <v>293</v>
      </c>
      <c r="B13" s="284"/>
      <c r="C13" s="284"/>
      <c r="D13" s="284"/>
      <c r="E13" s="284"/>
      <c r="F13" s="284"/>
      <c r="G13" s="284"/>
      <c r="H13" s="284"/>
      <c r="I13" s="44">
        <v>9</v>
      </c>
      <c r="J13" s="46"/>
      <c r="K13" s="46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9">
        <f>SUM(J5:J13)</f>
        <v>13558000000</v>
      </c>
      <c r="K14" s="79">
        <f>SUM(K5:K13)</f>
        <v>14695000000</v>
      </c>
    </row>
    <row r="15" spans="1:11" ht="12.75">
      <c r="A15" s="283" t="s">
        <v>295</v>
      </c>
      <c r="B15" s="284"/>
      <c r="C15" s="284"/>
      <c r="D15" s="284"/>
      <c r="E15" s="284"/>
      <c r="F15" s="284"/>
      <c r="G15" s="284"/>
      <c r="H15" s="284"/>
      <c r="I15" s="44">
        <v>11</v>
      </c>
      <c r="J15" s="46">
        <v>-689000000</v>
      </c>
      <c r="K15" s="46">
        <v>207000000</v>
      </c>
    </row>
    <row r="16" spans="1:11" ht="12.75">
      <c r="A16" s="283" t="s">
        <v>296</v>
      </c>
      <c r="B16" s="284"/>
      <c r="C16" s="284"/>
      <c r="D16" s="284"/>
      <c r="E16" s="284"/>
      <c r="F16" s="284"/>
      <c r="G16" s="284"/>
      <c r="H16" s="284"/>
      <c r="I16" s="44">
        <v>12</v>
      </c>
      <c r="J16" s="46"/>
      <c r="K16" s="46"/>
    </row>
    <row r="17" spans="1:11" ht="12.75">
      <c r="A17" s="283" t="s">
        <v>297</v>
      </c>
      <c r="B17" s="284"/>
      <c r="C17" s="284"/>
      <c r="D17" s="284"/>
      <c r="E17" s="284"/>
      <c r="F17" s="284"/>
      <c r="G17" s="284"/>
      <c r="H17" s="284"/>
      <c r="I17" s="44">
        <v>13</v>
      </c>
      <c r="J17" s="46"/>
      <c r="K17" s="46"/>
    </row>
    <row r="18" spans="1:11" ht="12.75">
      <c r="A18" s="283" t="s">
        <v>298</v>
      </c>
      <c r="B18" s="284"/>
      <c r="C18" s="284"/>
      <c r="D18" s="284"/>
      <c r="E18" s="284"/>
      <c r="F18" s="284"/>
      <c r="G18" s="284"/>
      <c r="H18" s="284"/>
      <c r="I18" s="44">
        <v>14</v>
      </c>
      <c r="J18" s="46"/>
      <c r="K18" s="46"/>
    </row>
    <row r="19" spans="1:11" ht="12.75">
      <c r="A19" s="283" t="s">
        <v>299</v>
      </c>
      <c r="B19" s="284"/>
      <c r="C19" s="284"/>
      <c r="D19" s="284"/>
      <c r="E19" s="284"/>
      <c r="F19" s="284"/>
      <c r="G19" s="284"/>
      <c r="H19" s="284"/>
      <c r="I19" s="44">
        <v>15</v>
      </c>
      <c r="J19" s="46"/>
      <c r="K19" s="46"/>
    </row>
    <row r="20" spans="1:11" ht="12.75">
      <c r="A20" s="283" t="s">
        <v>300</v>
      </c>
      <c r="B20" s="284"/>
      <c r="C20" s="284"/>
      <c r="D20" s="284"/>
      <c r="E20" s="284"/>
      <c r="F20" s="284"/>
      <c r="G20" s="284"/>
      <c r="H20" s="284"/>
      <c r="I20" s="44">
        <v>16</v>
      </c>
      <c r="J20" s="46">
        <v>1935000000</v>
      </c>
      <c r="K20" s="46">
        <v>123000000</v>
      </c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80">
        <f>SUM(J15:J20)</f>
        <v>1246000000</v>
      </c>
      <c r="K21" s="80">
        <f>SUM(K15:K20)</f>
        <v>330000000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45">
        <v>13558000000</v>
      </c>
      <c r="K23" s="45">
        <v>14695000000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80">
        <v>1000000</v>
      </c>
      <c r="K24" s="80"/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0.66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27" sqref="L2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Kolar Ivan</cp:lastModifiedBy>
  <cp:lastPrinted>2012-07-27T15:20:13Z</cp:lastPrinted>
  <dcterms:created xsi:type="dcterms:W3CDTF">2008-10-17T11:51:54Z</dcterms:created>
  <dcterms:modified xsi:type="dcterms:W3CDTF">2012-07-30T07:23:42Z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