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23790" windowHeight="4995" activeTab="0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externalReferences>
    <externalReference r:id="rId10"/>
  </externalReference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<sst xmlns="http://schemas.openxmlformats.org/spreadsheetml/2006/main" count="397" uniqueCount="361">
  <si>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</si>
  <si>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</si>
  <si>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</si>
  <si>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</si>
  <si>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</si>
  <si>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</si>
  <si>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</si>
  <si>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</si>
  <si>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</si>
  <si>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</si>
  <si>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</si>
  <si>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</si>
  <si>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</si>
  <si>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</si>
  <si>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</si>
  <si>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</si>
  <si>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</si>
  <si>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</si>
  <si>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</si>
  <si>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</si>
  <si>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</si>
  <si>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</si>
  <si>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</si>
  <si>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</si>
  <si>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</si>
  <si>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</si>
  <si>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</si>
  <si>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</si>
  <si>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</si>
  <si>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</si>
  <si>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</si>
  <si>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</si>
  <si>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</si>
  <si>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</si>
  <si>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</si>
  <si>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</si>
  <si>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</si>
  <si>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</si>
  <si>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</si>
  <si>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</si>
  <si>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</si>
  <si>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</si>
  <si>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</si>
  <si>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</si>
  <si>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</si>
  <si>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</si>
  <si>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</si>
  <si>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</si>
  <si>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</si>
  <si>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</si>
  <si>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</si>
  <si>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</si>
  <si>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</si>
  <si>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</si>
  <si>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</si>
  <si>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</si>
  <si>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</si>
  <si>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</si>
  <si>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</si>
  <si>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</si>
  <si>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</si>
  <si>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</si>
  <si>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</si>
  <si>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</si>
  <si>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</si>
  <si>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</si>
  <si>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</si>
  <si>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</si>
  <si>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</si>
  <si>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</si>
  <si>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</si>
  <si>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</si>
  <si>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</si>
  <si>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</si>
  <si>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</si>
  <si>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</si>
  <si>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</si>
  <si>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</si>
  <si>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</si>
  <si>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</si>
  <si>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</si>
  <si>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</si>
  <si>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</si>
  <si>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</si>
  <si>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</si>
  <si>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</si>
  <si>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</si>
  <si>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</si>
  <si>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</si>
  <si>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</si>
  <si>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</si>
  <si>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</si>
  <si>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</si>
  <si>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</si>
  <si>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</si>
  <si>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</si>
  <si>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</si>
  <si>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</si>
  <si>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</si>
  <si>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</si>
  <si>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</si>
  <si>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</si>
  <si>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</si>
  <si>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</si>
  <si>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</si>
  <si>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</si>
  <si>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</si>
  <si>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</si>
  <si>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</si>
  <si>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</si>
  <si>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</si>
  <si>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</si>
  <si>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</si>
  <si>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</si>
  <si>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</si>
  <si>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</si>
  <si>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</si>
  <si>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</si>
  <si>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</si>
  <si>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</si>
  <si>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</si>
  <si>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</si>
  <si>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</si>
  <si>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</si>
  <si>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</si>
  <si>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</si>
  <si>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</si>
  <si>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</si>
  <si>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</si>
  <si>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</si>
  <si>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</si>
  <si>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</si>
  <si>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</si>
  <si>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</si>
  <si>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</si>
  <si>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</si>
  <si>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</si>
  <si>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</si>
  <si>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</si>
  <si>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</si>
  <si>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</si>
  <si>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</si>
  <si>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</si>
  <si>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</si>
  <si>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</si>
  <si>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</si>
  <si>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</si>
  <si>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</si>
  <si>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</si>
  <si>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</si>
  <si>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</si>
  <si>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</si>
  <si>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</si>
  <si>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</si>
  <si>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</si>
  <si>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</si>
  <si>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</si>
  <si>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</si>
  <si>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</si>
  <si>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</si>
  <si>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</si>
  <si>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</si>
  <si>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</si>
  <si>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</si>
  <si>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</si>
  <si>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</si>
  <si>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</si>
  <si>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</si>
  <si>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</si>
  <si>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</si>
  <si>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</si>
  <si>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</si>
  <si>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</si>
  <si>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</si>
  <si>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</si>
  <si>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</si>
  <si>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</si>
  <si>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</si>
  <si>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</si>
  <si>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</si>
  <si>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</si>
  <si>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</si>
  <si>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</si>
  <si>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</si>
  <si>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</si>
  <si>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</si>
  <si>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</si>
  <si>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</si>
  <si>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</si>
  <si>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</si>
  <si>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</si>
  <si>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</si>
  <si>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</si>
  <si>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</si>
  <si>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</si>
  <si>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</si>
  <si>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</si>
  <si>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</si>
  <si>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</si>
  <si>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</si>
  <si>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</si>
  <si>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</si>
  <si>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</si>
  <si>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</si>
  <si>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</si>
  <si>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</si>
  <si>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</si>
  <si>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</si>
  <si>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</si>
  <si>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</si>
  <si>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</si>
  <si>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</si>
  <si>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</si>
  <si>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</si>
  <si>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</si>
  <si>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</si>
  <si>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</si>
  <si>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</si>
  <si>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</si>
  <si>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</si>
  <si>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</si>
  <si>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</si>
  <si>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</si>
  <si>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</si>
  <si>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</si>
  <si>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</si>
  <si>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</si>
  <si>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</si>
  <si>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</si>
  <si>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</si>
  <si>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</si>
  <si>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</si>
  <si>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</si>
  <si>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</si>
  <si>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</si>
  <si>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</si>
  <si>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</si>
  <si>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</si>
  <si>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</si>
  <si>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</si>
  <si>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</si>
  <si>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</si>
  <si>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</si>
  <si>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</si>
  <si>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</si>
  <si>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</si>
  <si>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</si>
  <si>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</si>
  <si>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</si>
  <si>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</si>
  <si>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</si>
  <si>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</si>
  <si>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</si>
  <si>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</si>
  <si>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</si>
  <si>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</si>
  <si>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</si>
  <si>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</si>
  <si>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</si>
  <si>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</si>
  <si>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</si>
  <si>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</si>
  <si>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</si>
  <si>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</si>
  <si>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</si>
  <si>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</si>
  <si>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</si>
  <si>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</si>
  <si>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</si>
  <si>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</si>
  <si>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</si>
  <si>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</si>
  <si>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</si>
  <si>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</si>
  <si>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</si>
  <si>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</si>
  <si>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</si>
  <si>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</si>
  <si>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</si>
  <si>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</si>
  <si>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</si>
  <si>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</si>
  <si>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</si>
  <si>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</si>
  <si>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</si>
  <si>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</si>
  <si>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</si>
  <si>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</si>
  <si>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</si>
  <si>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</si>
  <si>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</si>
  <si>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</si>
  <si>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</si>
  <si>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</si>
  <si>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</si>
  <si>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</si>
  <si>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</si>
  <si>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</si>
  <si>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</si>
  <si>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</si>
  <si>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</si>
  <si>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</si>
  <si>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</si>
  <si>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</si>
  <si>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</si>
  <si>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</si>
  <si>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</si>
  <si>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</si>
  <si>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</si>
  <si>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</si>
  <si>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</si>
  <si>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</si>
  <si>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</si>
  <si>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</si>
  <si>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</si>
  <si>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</si>
  <si>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</si>
  <si>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</si>
  <si>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Issuer:  INA - Industrija nafte d.d., Avenija Većeslava Holjevca 10, 10000 Zagreb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</si>
  <si>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</si>
  <si>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</si>
  <si>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</si>
  <si>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</si>
  <si>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</si>
  <si>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</si>
  <si>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</si>
  <si>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</si>
  <si>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</si>
  <si>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</si>
  <si>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</si>
  <si>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</si>
  <si>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</si>
  <si>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</si>
  <si>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</si>
  <si>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</si>
  <si>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</si>
  <si>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</si>
  <si>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</si>
  <si>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</si>
  <si>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</si>
  <si>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</si>
  <si>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</si>
  <si>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</si>
  <si>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</si>
  <si>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</si>
  <si>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</si>
  <si>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</si>
  <si>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</si>
  <si>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t>01 612-3143</t>
  </si>
  <si>
    <t>1920</t>
  </si>
  <si>
    <t>Top računovodstvo servisi d.o.o.; Zagreb; Član INA Grupe</t>
  </si>
  <si>
    <t>Ratko Marković dipl.oec.</t>
  </si>
  <si>
    <t>01 612-3115</t>
  </si>
  <si>
    <t>Ratko.Markovic@trs.ina.hr </t>
  </si>
  <si>
    <t>Rozana Šebalj dipl.oec.</t>
  </si>
  <si>
    <t>1 January 2012</t>
  </si>
  <si>
    <t>31 December 2012</t>
  </si>
  <si>
    <t>as at 31 December 2012</t>
  </si>
  <si>
    <t>for the period 01 January 2012 to 31 December 2012</t>
  </si>
  <si>
    <t>in the period 01 January 2012 to 31 December 2012.</t>
  </si>
  <si>
    <t>8712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</si>
</sst>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4" fillId="0" borderId="24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0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49" fontId="2" fillId="0" borderId="0" xfId="57" applyNumberFormat="1" applyFont="1" applyBorder="1" applyAlignment="1" applyProtection="1">
      <alignment vertical="center"/>
      <protection hidden="1" locked="0"/>
    </xf>
    <xf numFmtId="49" fontId="2" fillId="33" borderId="19" xfId="57" applyNumberFormat="1" applyFont="1" applyFill="1" applyBorder="1" applyAlignment="1" applyProtection="1">
      <alignment vertical="center"/>
      <protection hidden="1" locked="0"/>
    </xf>
    <xf numFmtId="0" fontId="2" fillId="0" borderId="0" xfId="57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>
      <alignment vertical="center"/>
    </xf>
    <xf numFmtId="0" fontId="0" fillId="0" borderId="29" xfId="0" applyFill="1" applyBorder="1" applyAlignment="1">
      <alignment/>
    </xf>
    <xf numFmtId="167" fontId="2" fillId="0" borderId="15" xfId="0" applyNumberFormat="1" applyFont="1" applyFill="1" applyBorder="1" applyAlignment="1">
      <alignment horizontal="center" vertical="center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4" xfId="62" applyNumberFormat="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49" fontId="2" fillId="33" borderId="18" xfId="57" applyNumberFormat="1" applyFont="1" applyFill="1" applyBorder="1" applyAlignment="1" applyProtection="1">
      <alignment horizontal="right" vertical="center"/>
      <protection hidden="1"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0" fontId="2" fillId="33" borderId="26" xfId="62" applyFont="1" applyFill="1" applyBorder="1" applyAlignment="1" applyProtection="1">
      <alignment horizontal="left" vertical="center"/>
      <protection hidden="1" locked="0"/>
    </xf>
    <xf numFmtId="0" fontId="2" fillId="0" borderId="27" xfId="62" applyFont="1" applyBorder="1" applyAlignment="1" applyProtection="1">
      <alignment horizontal="left" vertical="center"/>
      <protection hidden="1" locked="0"/>
    </xf>
    <xf numFmtId="49" fontId="2" fillId="33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13" fillId="33" borderId="26" xfId="53" applyNumberFormat="1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28" xfId="57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3" fillId="0" borderId="16" xfId="57" applyFont="1" applyBorder="1" applyAlignment="1" applyProtection="1">
      <alignment horizontal="center"/>
      <protection hidden="1"/>
    </xf>
    <xf numFmtId="49" fontId="2" fillId="33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Border="1" applyAlignment="1" applyProtection="1">
      <alignment horizontal="center" vertical="center"/>
      <protection hidden="1" locked="0"/>
    </xf>
    <xf numFmtId="0" fontId="2" fillId="33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33" borderId="26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33" borderId="26" xfId="53" applyFill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33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Border="1" applyAlignment="1">
      <alignment horizontal="left" vertical="center"/>
      <protection/>
    </xf>
    <xf numFmtId="0" fontId="3" fillId="0" borderId="28" xfId="57" applyFont="1" applyBorder="1" applyAlignment="1">
      <alignment horizontal="left" vertical="center"/>
      <protection/>
    </xf>
    <xf numFmtId="0" fontId="13" fillId="0" borderId="26" xfId="53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1" fontId="2" fillId="33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23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14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14" fontId="2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zse.hr/Users\bhorvat\AppData\Local\Microsoft\Windows\Temporary%20Internet%20Files\Content.Outlook\K0WZ1JRM\1-12%202012%20%20TFI-POD%20INA%20d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2" sqref="I22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5" t="s">
        <v>70</v>
      </c>
      <c r="B1" s="136"/>
      <c r="C1" s="136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91" t="s">
        <v>71</v>
      </c>
      <c r="B2" s="192"/>
      <c r="C2" s="192"/>
      <c r="D2" s="193"/>
      <c r="E2" s="199" t="s">
        <v>355</v>
      </c>
      <c r="F2" s="200"/>
      <c r="G2" s="120" t="s">
        <v>101</v>
      </c>
      <c r="H2" s="119" t="s">
        <v>356</v>
      </c>
      <c r="I2" s="118"/>
      <c r="J2" s="9"/>
      <c r="K2" s="9"/>
      <c r="L2" s="9"/>
    </row>
    <row r="3" spans="1:12" ht="12.75">
      <c r="A3" s="80"/>
      <c r="B3" s="11"/>
      <c r="C3" s="11"/>
      <c r="D3" s="11"/>
      <c r="E3" s="12"/>
      <c r="F3" s="12"/>
      <c r="G3" s="11"/>
      <c r="H3" s="11"/>
      <c r="I3" s="81"/>
      <c r="J3" s="9"/>
      <c r="K3" s="9"/>
      <c r="L3" s="9"/>
    </row>
    <row r="4" spans="1:12" ht="15">
      <c r="A4" s="194" t="s">
        <v>100</v>
      </c>
      <c r="B4" s="195"/>
      <c r="C4" s="195"/>
      <c r="D4" s="195"/>
      <c r="E4" s="195"/>
      <c r="F4" s="195"/>
      <c r="G4" s="195"/>
      <c r="H4" s="195"/>
      <c r="I4" s="196"/>
      <c r="J4" s="9"/>
      <c r="K4" s="9"/>
      <c r="L4" s="9"/>
    </row>
    <row r="5" spans="1:12" ht="12.75">
      <c r="A5" s="82"/>
      <c r="B5" s="13"/>
      <c r="C5" s="13"/>
      <c r="D5" s="13"/>
      <c r="E5" s="14"/>
      <c r="F5" s="83"/>
      <c r="G5" s="15"/>
      <c r="H5" s="16"/>
      <c r="I5" s="84"/>
      <c r="J5" s="9"/>
      <c r="K5" s="9"/>
      <c r="L5" s="9"/>
    </row>
    <row r="6" spans="1:12" ht="12.75">
      <c r="A6" s="153" t="s">
        <v>72</v>
      </c>
      <c r="B6" s="154"/>
      <c r="C6" s="159" t="s">
        <v>62</v>
      </c>
      <c r="D6" s="160"/>
      <c r="E6" s="26"/>
      <c r="F6" s="26"/>
      <c r="G6" s="26"/>
      <c r="H6" s="26"/>
      <c r="I6" s="85"/>
      <c r="J6" s="9"/>
      <c r="K6" s="9"/>
      <c r="L6" s="9"/>
    </row>
    <row r="7" spans="1:12" ht="12.75">
      <c r="A7" s="86"/>
      <c r="B7" s="19"/>
      <c r="C7" s="13"/>
      <c r="D7" s="13"/>
      <c r="E7" s="26"/>
      <c r="F7" s="26"/>
      <c r="G7" s="26"/>
      <c r="H7" s="26"/>
      <c r="I7" s="85"/>
      <c r="J7" s="9"/>
      <c r="K7" s="9"/>
      <c r="L7" s="9"/>
    </row>
    <row r="8" spans="1:12" ht="12.75">
      <c r="A8" s="197" t="s">
        <v>73</v>
      </c>
      <c r="B8" s="198"/>
      <c r="C8" s="159" t="s">
        <v>63</v>
      </c>
      <c r="D8" s="160"/>
      <c r="E8" s="26"/>
      <c r="F8" s="26"/>
      <c r="G8" s="26"/>
      <c r="H8" s="26"/>
      <c r="I8" s="87"/>
      <c r="J8" s="9"/>
      <c r="K8" s="9"/>
      <c r="L8" s="9"/>
    </row>
    <row r="9" spans="1:12" ht="12.75">
      <c r="A9" s="88"/>
      <c r="B9" s="47"/>
      <c r="C9" s="17"/>
      <c r="D9" s="23"/>
      <c r="E9" s="13"/>
      <c r="F9" s="13"/>
      <c r="G9" s="13"/>
      <c r="H9" s="13"/>
      <c r="I9" s="87"/>
      <c r="J9" s="9"/>
      <c r="K9" s="9"/>
      <c r="L9" s="9"/>
    </row>
    <row r="10" spans="1:12" ht="12.75">
      <c r="A10" s="138" t="s">
        <v>74</v>
      </c>
      <c r="B10" s="189"/>
      <c r="C10" s="159" t="s">
        <v>64</v>
      </c>
      <c r="D10" s="160"/>
      <c r="E10" s="13"/>
      <c r="F10" s="13"/>
      <c r="G10" s="13"/>
      <c r="H10" s="13"/>
      <c r="I10" s="87"/>
      <c r="J10" s="9"/>
      <c r="K10" s="9"/>
      <c r="L10" s="9"/>
    </row>
    <row r="11" spans="1:12" ht="12.75">
      <c r="A11" s="190"/>
      <c r="B11" s="189"/>
      <c r="C11" s="13"/>
      <c r="D11" s="13"/>
      <c r="E11" s="13"/>
      <c r="F11" s="13"/>
      <c r="G11" s="13"/>
      <c r="H11" s="13"/>
      <c r="I11" s="87"/>
      <c r="J11" s="9"/>
      <c r="K11" s="9"/>
      <c r="L11" s="9"/>
    </row>
    <row r="12" spans="1:12" ht="12.75">
      <c r="A12" s="153" t="s">
        <v>75</v>
      </c>
      <c r="B12" s="154"/>
      <c r="C12" s="181" t="s">
        <v>65</v>
      </c>
      <c r="D12" s="182"/>
      <c r="E12" s="182"/>
      <c r="F12" s="182"/>
      <c r="G12" s="182"/>
      <c r="H12" s="182"/>
      <c r="I12" s="183"/>
      <c r="J12" s="9"/>
      <c r="K12" s="9"/>
      <c r="L12" s="9"/>
    </row>
    <row r="13" spans="1:12" ht="12.75">
      <c r="A13" s="86"/>
      <c r="B13" s="19"/>
      <c r="C13" s="18"/>
      <c r="D13" s="13"/>
      <c r="E13" s="13"/>
      <c r="F13" s="13"/>
      <c r="G13" s="13"/>
      <c r="H13" s="13"/>
      <c r="I13" s="87"/>
      <c r="J13" s="9"/>
      <c r="K13" s="9"/>
      <c r="L13" s="9"/>
    </row>
    <row r="14" spans="1:12" ht="12.75">
      <c r="A14" s="153" t="s">
        <v>76</v>
      </c>
      <c r="B14" s="154"/>
      <c r="C14" s="187">
        <v>10000</v>
      </c>
      <c r="D14" s="188"/>
      <c r="E14" s="13"/>
      <c r="F14" s="181" t="s">
        <v>66</v>
      </c>
      <c r="G14" s="182"/>
      <c r="H14" s="182"/>
      <c r="I14" s="183"/>
      <c r="J14" s="9"/>
      <c r="K14" s="9"/>
      <c r="L14" s="9"/>
    </row>
    <row r="15" spans="1:12" ht="12.75">
      <c r="A15" s="86"/>
      <c r="B15" s="19"/>
      <c r="C15" s="13"/>
      <c r="D15" s="13"/>
      <c r="E15" s="13"/>
      <c r="F15" s="13"/>
      <c r="G15" s="13"/>
      <c r="H15" s="13"/>
      <c r="I15" s="87"/>
      <c r="J15" s="9"/>
      <c r="K15" s="9"/>
      <c r="L15" s="9"/>
    </row>
    <row r="16" spans="1:12" ht="12.75">
      <c r="A16" s="153" t="s">
        <v>77</v>
      </c>
      <c r="B16" s="154"/>
      <c r="C16" s="181" t="s">
        <v>67</v>
      </c>
      <c r="D16" s="182"/>
      <c r="E16" s="182"/>
      <c r="F16" s="182"/>
      <c r="G16" s="182"/>
      <c r="H16" s="182"/>
      <c r="I16" s="183"/>
      <c r="J16" s="9"/>
      <c r="K16" s="9"/>
      <c r="L16" s="9"/>
    </row>
    <row r="17" spans="1:12" ht="12.75">
      <c r="A17" s="86"/>
      <c r="B17" s="19"/>
      <c r="C17" s="13"/>
      <c r="D17" s="13"/>
      <c r="E17" s="13"/>
      <c r="F17" s="13"/>
      <c r="G17" s="13"/>
      <c r="H17" s="13"/>
      <c r="I17" s="87"/>
      <c r="J17" s="9"/>
      <c r="K17" s="9"/>
      <c r="L17" s="9"/>
    </row>
    <row r="18" spans="1:12" ht="12.75">
      <c r="A18" s="153" t="s">
        <v>78</v>
      </c>
      <c r="B18" s="154"/>
      <c r="C18" s="184"/>
      <c r="D18" s="185"/>
      <c r="E18" s="185"/>
      <c r="F18" s="185"/>
      <c r="G18" s="185"/>
      <c r="H18" s="185"/>
      <c r="I18" s="186"/>
      <c r="J18" s="9"/>
      <c r="K18" s="9"/>
      <c r="L18" s="9"/>
    </row>
    <row r="19" spans="1:12" ht="12.75">
      <c r="A19" s="86"/>
      <c r="B19" s="19"/>
      <c r="C19" s="18"/>
      <c r="D19" s="13"/>
      <c r="E19" s="13"/>
      <c r="F19" s="13"/>
      <c r="G19" s="13"/>
      <c r="H19" s="13"/>
      <c r="I19" s="87"/>
      <c r="J19" s="9"/>
      <c r="K19" s="9"/>
      <c r="L19" s="9"/>
    </row>
    <row r="20" spans="1:12" ht="12.75">
      <c r="A20" s="153" t="s">
        <v>79</v>
      </c>
      <c r="B20" s="154"/>
      <c r="C20" s="177" t="s">
        <v>68</v>
      </c>
      <c r="D20" s="178"/>
      <c r="E20" s="178"/>
      <c r="F20" s="178"/>
      <c r="G20" s="178"/>
      <c r="H20" s="178"/>
      <c r="I20" s="179"/>
      <c r="J20" s="9"/>
      <c r="K20" s="9"/>
      <c r="L20" s="9"/>
    </row>
    <row r="21" spans="1:12" ht="12.75">
      <c r="A21" s="86"/>
      <c r="B21" s="19"/>
      <c r="C21" s="18"/>
      <c r="D21" s="13"/>
      <c r="E21" s="13"/>
      <c r="F21" s="13"/>
      <c r="G21" s="13"/>
      <c r="H21" s="13"/>
      <c r="I21" s="87"/>
      <c r="J21" s="9"/>
      <c r="K21" s="9"/>
      <c r="L21" s="9"/>
    </row>
    <row r="22" spans="1:12" ht="12.75">
      <c r="A22" s="153" t="s">
        <v>80</v>
      </c>
      <c r="B22" s="154"/>
      <c r="C22" s="115">
        <v>133</v>
      </c>
      <c r="D22" s="173" t="s">
        <v>66</v>
      </c>
      <c r="E22" s="174"/>
      <c r="F22" s="175"/>
      <c r="G22" s="153"/>
      <c r="H22" s="180"/>
      <c r="I22" s="89"/>
      <c r="J22" s="9"/>
      <c r="K22" s="9"/>
      <c r="L22" s="9"/>
    </row>
    <row r="23" spans="1:12" ht="12.75">
      <c r="A23" s="86"/>
      <c r="B23" s="19"/>
      <c r="C23" s="13"/>
      <c r="D23" s="21"/>
      <c r="E23" s="21"/>
      <c r="F23" s="21"/>
      <c r="G23" s="21"/>
      <c r="H23" s="13"/>
      <c r="I23" s="87"/>
      <c r="J23" s="9"/>
      <c r="K23" s="9"/>
      <c r="L23" s="9"/>
    </row>
    <row r="24" spans="1:12" ht="12.75">
      <c r="A24" s="153" t="s">
        <v>81</v>
      </c>
      <c r="B24" s="154"/>
      <c r="C24" s="115">
        <v>21</v>
      </c>
      <c r="D24" s="173" t="s">
        <v>69</v>
      </c>
      <c r="E24" s="174"/>
      <c r="F24" s="174"/>
      <c r="G24" s="175"/>
      <c r="H24" s="48" t="s">
        <v>84</v>
      </c>
      <c r="I24" s="129" t="s">
        <v>360</v>
      </c>
      <c r="J24" s="9"/>
      <c r="K24" s="9"/>
      <c r="L24" s="9"/>
    </row>
    <row r="25" spans="1:12" ht="12.75">
      <c r="A25" s="86"/>
      <c r="B25" s="19"/>
      <c r="C25" s="13"/>
      <c r="D25" s="21"/>
      <c r="E25" s="21"/>
      <c r="F25" s="21"/>
      <c r="G25" s="19"/>
      <c r="H25" s="19" t="s">
        <v>85</v>
      </c>
      <c r="I25" s="90"/>
      <c r="J25" s="9"/>
      <c r="K25" s="9"/>
      <c r="L25" s="9"/>
    </row>
    <row r="26" spans="1:12" ht="12.75">
      <c r="A26" s="153" t="s">
        <v>82</v>
      </c>
      <c r="B26" s="154"/>
      <c r="C26" s="116" t="s">
        <v>347</v>
      </c>
      <c r="D26" s="22"/>
      <c r="E26" s="30"/>
      <c r="F26" s="21"/>
      <c r="G26" s="176" t="s">
        <v>86</v>
      </c>
      <c r="H26" s="154"/>
      <c r="I26" s="129" t="s">
        <v>349</v>
      </c>
      <c r="J26" s="9"/>
      <c r="K26" s="9"/>
      <c r="L26" s="9"/>
    </row>
    <row r="27" spans="1:12" ht="12.75">
      <c r="A27" s="86"/>
      <c r="B27" s="19"/>
      <c r="C27" s="13"/>
      <c r="D27" s="21"/>
      <c r="E27" s="21"/>
      <c r="F27" s="21"/>
      <c r="G27" s="21"/>
      <c r="H27" s="13"/>
      <c r="I27" s="91"/>
      <c r="J27" s="9"/>
      <c r="K27" s="9"/>
      <c r="L27" s="9"/>
    </row>
    <row r="28" spans="1:12" ht="12.75">
      <c r="A28" s="166" t="s">
        <v>83</v>
      </c>
      <c r="B28" s="167"/>
      <c r="C28" s="168"/>
      <c r="D28" s="168"/>
      <c r="E28" s="169" t="s">
        <v>87</v>
      </c>
      <c r="F28" s="170"/>
      <c r="G28" s="170"/>
      <c r="H28" s="171" t="s">
        <v>72</v>
      </c>
      <c r="I28" s="172"/>
      <c r="J28" s="9"/>
      <c r="K28" s="9"/>
      <c r="L28" s="9"/>
    </row>
    <row r="29" spans="1:12" ht="12.75">
      <c r="A29" s="92"/>
      <c r="B29" s="30"/>
      <c r="C29" s="30"/>
      <c r="D29" s="23"/>
      <c r="E29" s="13"/>
      <c r="F29" s="13"/>
      <c r="G29" s="13"/>
      <c r="H29" s="24"/>
      <c r="I29" s="91"/>
      <c r="J29" s="9"/>
      <c r="K29" s="9"/>
      <c r="L29" s="9"/>
    </row>
    <row r="30" spans="1:12" ht="12.75">
      <c r="A30" s="161"/>
      <c r="B30" s="162"/>
      <c r="C30" s="162"/>
      <c r="D30" s="163"/>
      <c r="E30" s="161"/>
      <c r="F30" s="162"/>
      <c r="G30" s="162"/>
      <c r="H30" s="159"/>
      <c r="I30" s="160"/>
      <c r="J30" s="9"/>
      <c r="K30" s="9"/>
      <c r="L30" s="9"/>
    </row>
    <row r="31" spans="1:12" ht="12.75">
      <c r="A31" s="86"/>
      <c r="B31" s="19"/>
      <c r="C31" s="18"/>
      <c r="D31" s="164"/>
      <c r="E31" s="164"/>
      <c r="F31" s="164"/>
      <c r="G31" s="165"/>
      <c r="H31" s="13"/>
      <c r="I31" s="93"/>
      <c r="J31" s="9"/>
      <c r="K31" s="9"/>
      <c r="L31" s="9"/>
    </row>
    <row r="32" spans="1:12" ht="12.75">
      <c r="A32" s="161"/>
      <c r="B32" s="162"/>
      <c r="C32" s="162"/>
      <c r="D32" s="163"/>
      <c r="E32" s="161"/>
      <c r="F32" s="162"/>
      <c r="G32" s="162"/>
      <c r="H32" s="159"/>
      <c r="I32" s="160"/>
      <c r="J32" s="9"/>
      <c r="K32" s="9"/>
      <c r="L32" s="9"/>
    </row>
    <row r="33" spans="1:12" ht="12.75">
      <c r="A33" s="86"/>
      <c r="B33" s="19"/>
      <c r="C33" s="18"/>
      <c r="D33" s="25"/>
      <c r="E33" s="25"/>
      <c r="F33" s="25"/>
      <c r="G33" s="26"/>
      <c r="H33" s="13"/>
      <c r="I33" s="94"/>
      <c r="J33" s="9"/>
      <c r="K33" s="9"/>
      <c r="L33" s="9"/>
    </row>
    <row r="34" spans="1:12" ht="12.75">
      <c r="A34" s="161"/>
      <c r="B34" s="162"/>
      <c r="C34" s="162"/>
      <c r="D34" s="163"/>
      <c r="E34" s="161"/>
      <c r="F34" s="162"/>
      <c r="G34" s="162"/>
      <c r="H34" s="159"/>
      <c r="I34" s="160"/>
      <c r="J34" s="9"/>
      <c r="K34" s="9"/>
      <c r="L34" s="9"/>
    </row>
    <row r="35" spans="1:12" ht="12.75">
      <c r="A35" s="86"/>
      <c r="B35" s="19"/>
      <c r="C35" s="18"/>
      <c r="D35" s="25"/>
      <c r="E35" s="25"/>
      <c r="F35" s="25"/>
      <c r="G35" s="26"/>
      <c r="H35" s="13"/>
      <c r="I35" s="94"/>
      <c r="J35" s="9"/>
      <c r="K35" s="9"/>
      <c r="L35" s="9"/>
    </row>
    <row r="36" spans="1:12" ht="12.75">
      <c r="A36" s="161"/>
      <c r="B36" s="162"/>
      <c r="C36" s="162"/>
      <c r="D36" s="163"/>
      <c r="E36" s="161"/>
      <c r="F36" s="162"/>
      <c r="G36" s="162"/>
      <c r="H36" s="159"/>
      <c r="I36" s="160"/>
      <c r="J36" s="9"/>
      <c r="K36" s="9"/>
      <c r="L36" s="9"/>
    </row>
    <row r="37" spans="1:12" ht="12.75">
      <c r="A37" s="95"/>
      <c r="B37" s="27"/>
      <c r="C37" s="145"/>
      <c r="D37" s="146"/>
      <c r="E37" s="13"/>
      <c r="F37" s="145"/>
      <c r="G37" s="146"/>
      <c r="H37" s="13"/>
      <c r="I37" s="87"/>
      <c r="J37" s="9"/>
      <c r="K37" s="9"/>
      <c r="L37" s="9"/>
    </row>
    <row r="38" spans="1:12" ht="12.75">
      <c r="A38" s="161"/>
      <c r="B38" s="162"/>
      <c r="C38" s="162"/>
      <c r="D38" s="163"/>
      <c r="E38" s="161"/>
      <c r="F38" s="162"/>
      <c r="G38" s="162"/>
      <c r="H38" s="159"/>
      <c r="I38" s="160"/>
      <c r="J38" s="9"/>
      <c r="K38" s="9"/>
      <c r="L38" s="9"/>
    </row>
    <row r="39" spans="1:12" ht="12.75">
      <c r="A39" s="95"/>
      <c r="B39" s="27"/>
      <c r="C39" s="28"/>
      <c r="D39" s="29"/>
      <c r="E39" s="13"/>
      <c r="F39" s="28"/>
      <c r="G39" s="29"/>
      <c r="H39" s="13"/>
      <c r="I39" s="87"/>
      <c r="J39" s="9"/>
      <c r="K39" s="9"/>
      <c r="L39" s="9"/>
    </row>
    <row r="40" spans="1:12" ht="12.75">
      <c r="A40" s="161"/>
      <c r="B40" s="162"/>
      <c r="C40" s="162"/>
      <c r="D40" s="163"/>
      <c r="E40" s="161"/>
      <c r="F40" s="162"/>
      <c r="G40" s="162"/>
      <c r="H40" s="159"/>
      <c r="I40" s="160"/>
      <c r="J40" s="9"/>
      <c r="K40" s="9"/>
      <c r="L40" s="9"/>
    </row>
    <row r="41" spans="1:12" ht="12.75">
      <c r="A41" s="112"/>
      <c r="B41" s="30"/>
      <c r="C41" s="30"/>
      <c r="D41" s="30"/>
      <c r="E41" s="20"/>
      <c r="F41" s="113"/>
      <c r="G41" s="113"/>
      <c r="H41" s="114"/>
      <c r="I41" s="96"/>
      <c r="J41" s="9"/>
      <c r="K41" s="9"/>
      <c r="L41" s="9"/>
    </row>
    <row r="42" spans="1:12" ht="12.75">
      <c r="A42" s="95"/>
      <c r="B42" s="27"/>
      <c r="C42" s="28"/>
      <c r="D42" s="29"/>
      <c r="E42" s="13"/>
      <c r="F42" s="28"/>
      <c r="G42" s="29"/>
      <c r="H42" s="13"/>
      <c r="I42" s="87"/>
      <c r="J42" s="9"/>
      <c r="K42" s="9"/>
      <c r="L42" s="9"/>
    </row>
    <row r="43" spans="1:12" ht="12.75">
      <c r="A43" s="97"/>
      <c r="B43" s="31"/>
      <c r="C43" s="31"/>
      <c r="D43" s="17"/>
      <c r="E43" s="17"/>
      <c r="F43" s="31"/>
      <c r="G43" s="17"/>
      <c r="H43" s="17"/>
      <c r="I43" s="98"/>
      <c r="J43" s="9"/>
      <c r="K43" s="9"/>
      <c r="L43" s="9"/>
    </row>
    <row r="44" spans="1:12" ht="12.75">
      <c r="A44" s="138" t="s">
        <v>88</v>
      </c>
      <c r="B44" s="139"/>
      <c r="C44" s="140" t="s">
        <v>350</v>
      </c>
      <c r="D44" s="141"/>
      <c r="E44" s="141"/>
      <c r="F44" s="141"/>
      <c r="G44" s="141"/>
      <c r="H44" s="141"/>
      <c r="I44" s="141"/>
      <c r="J44" s="9"/>
      <c r="K44" s="9"/>
      <c r="L44" s="9"/>
    </row>
    <row r="45" spans="1:12" ht="12.75">
      <c r="A45" s="95"/>
      <c r="B45" s="27"/>
      <c r="C45" s="145"/>
      <c r="D45" s="146"/>
      <c r="E45" s="13"/>
      <c r="F45" s="145"/>
      <c r="G45" s="158"/>
      <c r="H45" s="32"/>
      <c r="I45" s="99"/>
      <c r="J45" s="9"/>
      <c r="K45" s="9"/>
      <c r="L45" s="9"/>
    </row>
    <row r="46" spans="1:12" ht="12.75">
      <c r="A46" s="138" t="s">
        <v>89</v>
      </c>
      <c r="B46" s="139"/>
      <c r="C46" s="140" t="s">
        <v>351</v>
      </c>
      <c r="D46" s="141"/>
      <c r="E46" s="141"/>
      <c r="F46" s="141"/>
      <c r="G46" s="141"/>
      <c r="H46" s="141"/>
      <c r="I46" s="141"/>
      <c r="J46" s="9"/>
      <c r="K46" s="9"/>
      <c r="L46" s="9"/>
    </row>
    <row r="47" spans="1:12" ht="12.75">
      <c r="A47" s="86"/>
      <c r="B47" s="19"/>
      <c r="C47" s="18" t="s">
        <v>102</v>
      </c>
      <c r="D47" s="13"/>
      <c r="E47" s="13"/>
      <c r="F47" s="13"/>
      <c r="G47" s="13"/>
      <c r="H47" s="13"/>
      <c r="I47" s="87"/>
      <c r="J47" s="9"/>
      <c r="K47" s="9"/>
      <c r="L47" s="9"/>
    </row>
    <row r="48" spans="1:12" ht="12.75">
      <c r="A48" s="138" t="s">
        <v>90</v>
      </c>
      <c r="B48" s="139"/>
      <c r="C48" s="142" t="s">
        <v>348</v>
      </c>
      <c r="D48" s="143"/>
      <c r="E48" s="144"/>
      <c r="F48" s="13"/>
      <c r="G48" s="48" t="s">
        <v>51</v>
      </c>
      <c r="H48" s="142" t="s">
        <v>352</v>
      </c>
      <c r="I48" s="144"/>
      <c r="J48" s="9"/>
      <c r="K48" s="9"/>
      <c r="L48" s="9"/>
    </row>
    <row r="49" spans="1:12" ht="12.75">
      <c r="A49" s="86"/>
      <c r="B49" s="19"/>
      <c r="C49" s="18"/>
      <c r="D49" s="13"/>
      <c r="E49" s="13"/>
      <c r="F49" s="13"/>
      <c r="G49" s="13"/>
      <c r="H49" s="13"/>
      <c r="I49" s="87"/>
      <c r="J49" s="9"/>
      <c r="K49" s="9"/>
      <c r="L49" s="9"/>
    </row>
    <row r="50" spans="1:12" ht="12.75">
      <c r="A50" s="138" t="s">
        <v>78</v>
      </c>
      <c r="B50" s="139"/>
      <c r="C50" s="152" t="s">
        <v>353</v>
      </c>
      <c r="D50" s="143"/>
      <c r="E50" s="143"/>
      <c r="F50" s="143"/>
      <c r="G50" s="143"/>
      <c r="H50" s="143"/>
      <c r="I50" s="144"/>
      <c r="J50" s="9"/>
      <c r="K50" s="9"/>
      <c r="L50" s="9"/>
    </row>
    <row r="51" spans="1:12" ht="12.75">
      <c r="A51" s="86"/>
      <c r="B51" s="19"/>
      <c r="C51" s="13"/>
      <c r="D51" s="13"/>
      <c r="E51" s="13"/>
      <c r="F51" s="13"/>
      <c r="G51" s="13"/>
      <c r="H51" s="13"/>
      <c r="I51" s="87"/>
      <c r="J51" s="9"/>
      <c r="K51" s="9"/>
      <c r="L51" s="9"/>
    </row>
    <row r="52" spans="1:12" ht="12.75">
      <c r="A52" s="153" t="s">
        <v>91</v>
      </c>
      <c r="B52" s="154"/>
      <c r="C52" s="142" t="s">
        <v>354</v>
      </c>
      <c r="D52" s="143"/>
      <c r="E52" s="143"/>
      <c r="F52" s="143"/>
      <c r="G52" s="143"/>
      <c r="H52" s="143"/>
      <c r="I52" s="155"/>
      <c r="J52" s="9"/>
      <c r="K52" s="9"/>
      <c r="L52" s="9"/>
    </row>
    <row r="53" spans="1:12" ht="12.75">
      <c r="A53" s="100"/>
      <c r="B53" s="17"/>
      <c r="C53" s="137" t="s">
        <v>92</v>
      </c>
      <c r="D53" s="137"/>
      <c r="E53" s="137"/>
      <c r="F53" s="137"/>
      <c r="G53" s="137"/>
      <c r="H53" s="137"/>
      <c r="I53" s="101"/>
      <c r="J53" s="9"/>
      <c r="K53" s="9"/>
      <c r="L53" s="9"/>
    </row>
    <row r="54" spans="1:12" ht="12.75">
      <c r="A54" s="100"/>
      <c r="B54" s="17"/>
      <c r="C54" s="33"/>
      <c r="D54" s="33"/>
      <c r="E54" s="33"/>
      <c r="F54" s="33"/>
      <c r="G54" s="33"/>
      <c r="H54" s="33"/>
      <c r="I54" s="101"/>
      <c r="J54" s="9"/>
      <c r="K54" s="9"/>
      <c r="L54" s="9"/>
    </row>
    <row r="55" spans="1:12" ht="12.75">
      <c r="A55" s="100"/>
      <c r="B55" s="156" t="s">
        <v>93</v>
      </c>
      <c r="C55" s="157"/>
      <c r="D55" s="157"/>
      <c r="E55" s="157"/>
      <c r="F55" s="46"/>
      <c r="G55" s="46"/>
      <c r="H55" s="46"/>
      <c r="I55" s="102"/>
      <c r="J55" s="9"/>
      <c r="K55" s="9"/>
      <c r="L55" s="9"/>
    </row>
    <row r="56" spans="1:12" ht="12.75">
      <c r="A56" s="100"/>
      <c r="B56" s="132" t="s">
        <v>94</v>
      </c>
      <c r="C56" s="133"/>
      <c r="D56" s="133"/>
      <c r="E56" s="133"/>
      <c r="F56" s="133"/>
      <c r="G56" s="133"/>
      <c r="H56" s="133"/>
      <c r="I56" s="134"/>
      <c r="J56" s="9"/>
      <c r="K56" s="9"/>
      <c r="L56" s="9"/>
    </row>
    <row r="57" spans="1:12" ht="12.75">
      <c r="A57" s="100"/>
      <c r="B57" s="132" t="s">
        <v>95</v>
      </c>
      <c r="C57" s="133"/>
      <c r="D57" s="133"/>
      <c r="E57" s="133"/>
      <c r="F57" s="133"/>
      <c r="G57" s="133"/>
      <c r="H57" s="133"/>
      <c r="I57" s="102"/>
      <c r="J57" s="9"/>
      <c r="K57" s="9"/>
      <c r="L57" s="9"/>
    </row>
    <row r="58" spans="1:12" ht="12.75">
      <c r="A58" s="100"/>
      <c r="B58" s="132" t="s">
        <v>96</v>
      </c>
      <c r="C58" s="133"/>
      <c r="D58" s="133"/>
      <c r="E58" s="133"/>
      <c r="F58" s="133"/>
      <c r="G58" s="133"/>
      <c r="H58" s="133"/>
      <c r="I58" s="134"/>
      <c r="J58" s="9"/>
      <c r="K58" s="9"/>
      <c r="L58" s="9"/>
    </row>
    <row r="59" spans="1:12" ht="12.75">
      <c r="A59" s="100"/>
      <c r="B59" s="132" t="s">
        <v>97</v>
      </c>
      <c r="C59" s="133"/>
      <c r="D59" s="133"/>
      <c r="E59" s="133"/>
      <c r="F59" s="133"/>
      <c r="G59" s="133"/>
      <c r="H59" s="133"/>
      <c r="I59" s="134"/>
      <c r="J59" s="9"/>
      <c r="K59" s="9"/>
      <c r="L59" s="9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9"/>
      <c r="K60" s="9"/>
      <c r="L60" s="9"/>
    </row>
    <row r="61" spans="1:12" ht="13.5" thickBot="1">
      <c r="A61" s="106" t="s">
        <v>52</v>
      </c>
      <c r="B61" s="13"/>
      <c r="C61" s="13"/>
      <c r="D61" s="13"/>
      <c r="E61" s="13"/>
      <c r="F61" s="13"/>
      <c r="G61" s="34"/>
      <c r="H61" s="35"/>
      <c r="I61" s="107"/>
      <c r="J61" s="9"/>
      <c r="K61" s="9"/>
      <c r="L61" s="9"/>
    </row>
    <row r="62" spans="1:12" ht="12.75">
      <c r="A62" s="82"/>
      <c r="B62" s="13"/>
      <c r="C62" s="13"/>
      <c r="D62" s="13"/>
      <c r="E62" s="17" t="s">
        <v>98</v>
      </c>
      <c r="F62" s="30"/>
      <c r="G62" s="147" t="s">
        <v>99</v>
      </c>
      <c r="H62" s="148"/>
      <c r="I62" s="149"/>
      <c r="J62" s="9"/>
      <c r="K62" s="9"/>
      <c r="L62" s="9"/>
    </row>
    <row r="63" spans="1:12" ht="12.75">
      <c r="A63" s="108"/>
      <c r="B63" s="109"/>
      <c r="C63" s="110"/>
      <c r="D63" s="110"/>
      <c r="E63" s="110"/>
      <c r="F63" s="110"/>
      <c r="G63" s="150"/>
      <c r="H63" s="151"/>
      <c r="I63" s="111"/>
      <c r="J63" s="9"/>
      <c r="K63" s="9"/>
      <c r="L63" s="9"/>
    </row>
  </sheetData>
  <sheetProtection/>
  <protectedRanges>
    <protectedRange sqref="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I24" name="Range1_12_3"/>
    <protectedRange sqref="I26" name="Range1_13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5:G45"/>
    <mergeCell ref="C44:I44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5:D45"/>
  </mergeCells>
  <conditionalFormatting sqref="H29">
    <cfRule type="cellIs" priority="1" dxfId="2" operator="equal" stopIfTrue="1">
      <formula>"DA"</formula>
    </cfRule>
  </conditionalFormatting>
  <hyperlinks>
    <hyperlink ref="C20" r:id="rId1" display="www.ina.hr"/>
    <hyperlink ref="C50" r:id="rId2" display="mailto:Ratko.Markovic@trs.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M14" sqref="M14"/>
    </sheetView>
  </sheetViews>
  <sheetFormatPr defaultColWidth="9.140625" defaultRowHeight="12.75"/>
  <cols>
    <col min="1" max="9" width="9.140625" style="49" customWidth="1"/>
    <col min="10" max="10" width="15.8515625" style="49" bestFit="1" customWidth="1"/>
    <col min="11" max="11" width="12.28125" style="49" customWidth="1"/>
    <col min="12" max="16384" width="9.140625" style="49" customWidth="1"/>
  </cols>
  <sheetData>
    <row r="1" spans="1:11" ht="12.75" customHeight="1">
      <c r="A1" s="201" t="s">
        <v>202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357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4">
      <c r="A4" s="206" t="s">
        <v>198</v>
      </c>
      <c r="B4" s="207"/>
      <c r="C4" s="207"/>
      <c r="D4" s="207"/>
      <c r="E4" s="207"/>
      <c r="F4" s="207"/>
      <c r="G4" s="207"/>
      <c r="H4" s="208"/>
      <c r="I4" s="53" t="s">
        <v>199</v>
      </c>
      <c r="J4" s="54" t="s">
        <v>200</v>
      </c>
      <c r="K4" s="55" t="s">
        <v>201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2">
        <v>2</v>
      </c>
      <c r="J5" s="51">
        <v>3</v>
      </c>
      <c r="K5" s="51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103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ht="12.75">
      <c r="A8" s="216" t="s">
        <v>104</v>
      </c>
      <c r="B8" s="217"/>
      <c r="C8" s="217"/>
      <c r="D8" s="217"/>
      <c r="E8" s="217"/>
      <c r="F8" s="217"/>
      <c r="G8" s="217"/>
      <c r="H8" s="218"/>
      <c r="I8" s="1">
        <v>2</v>
      </c>
      <c r="J8" s="117">
        <f>J9+J16+J26+J35+J39</f>
        <v>22421000000</v>
      </c>
      <c r="K8" s="117">
        <f>K9+K16+K26+K35+K39</f>
        <v>20771000000</v>
      </c>
    </row>
    <row r="9" spans="1:11" ht="12.75">
      <c r="A9" s="219" t="s">
        <v>105</v>
      </c>
      <c r="B9" s="220"/>
      <c r="C9" s="220"/>
      <c r="D9" s="220"/>
      <c r="E9" s="220"/>
      <c r="F9" s="220"/>
      <c r="G9" s="220"/>
      <c r="H9" s="221"/>
      <c r="I9" s="1">
        <v>3</v>
      </c>
      <c r="J9" s="117">
        <f>SUM(J10:J15)</f>
        <v>888000000</v>
      </c>
      <c r="K9" s="117">
        <f>SUM(K10:K15)</f>
        <v>733000000</v>
      </c>
    </row>
    <row r="10" spans="1:11" ht="12.75" customHeight="1">
      <c r="A10" s="219" t="s">
        <v>106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 customHeight="1">
      <c r="A11" s="219" t="s">
        <v>107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76000000</v>
      </c>
      <c r="K11" s="7">
        <v>79000000</v>
      </c>
    </row>
    <row r="12" spans="1:11" ht="12.75" customHeight="1">
      <c r="A12" s="219" t="s">
        <v>21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/>
    </row>
    <row r="13" spans="1:11" ht="12.75" customHeight="1">
      <c r="A13" s="219" t="s">
        <v>108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>
        <v>12000000</v>
      </c>
      <c r="K13" s="7">
        <v>62000000</v>
      </c>
    </row>
    <row r="14" spans="1:11" ht="12.75" customHeight="1">
      <c r="A14" s="219" t="s">
        <v>109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800000000</v>
      </c>
      <c r="K14" s="7">
        <v>591000000</v>
      </c>
    </row>
    <row r="15" spans="1:11" ht="12.75" customHeight="1">
      <c r="A15" s="219" t="s">
        <v>110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>
        <v>1000000</v>
      </c>
    </row>
    <row r="16" spans="1:11" ht="12.75">
      <c r="A16" s="219" t="s">
        <v>111</v>
      </c>
      <c r="B16" s="220"/>
      <c r="C16" s="220"/>
      <c r="D16" s="220"/>
      <c r="E16" s="220"/>
      <c r="F16" s="220"/>
      <c r="G16" s="220"/>
      <c r="H16" s="221"/>
      <c r="I16" s="1">
        <v>10</v>
      </c>
      <c r="J16" s="117">
        <f>SUM(J17:J25)</f>
        <v>18576000000</v>
      </c>
      <c r="K16" s="117">
        <f>SUM(K17:K25)</f>
        <v>17085000000</v>
      </c>
    </row>
    <row r="17" spans="1:11" ht="12.75">
      <c r="A17" s="219" t="s">
        <v>112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987000000</v>
      </c>
      <c r="K17" s="7">
        <v>1000000000</v>
      </c>
    </row>
    <row r="18" spans="1:11" ht="12.75">
      <c r="A18" s="219" t="s">
        <v>113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7809000000</v>
      </c>
      <c r="K18" s="7">
        <v>7432000000</v>
      </c>
    </row>
    <row r="19" spans="1:11" ht="12.75">
      <c r="A19" s="219" t="s">
        <v>114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6542000000</v>
      </c>
      <c r="K19" s="7">
        <v>5787000000</v>
      </c>
    </row>
    <row r="20" spans="1:11" ht="12.75">
      <c r="A20" s="219" t="s">
        <v>115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385000000</v>
      </c>
      <c r="K20" s="7">
        <v>311000000</v>
      </c>
    </row>
    <row r="21" spans="1:11" ht="12.75">
      <c r="A21" s="219" t="s">
        <v>116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117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21000000</v>
      </c>
      <c r="K22" s="7">
        <v>22000000</v>
      </c>
    </row>
    <row r="23" spans="1:11" ht="12.75">
      <c r="A23" s="219" t="s">
        <v>118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2823000000</v>
      </c>
      <c r="K23" s="7">
        <v>2524000000</v>
      </c>
    </row>
    <row r="24" spans="1:11" ht="12.75">
      <c r="A24" s="219" t="s">
        <v>119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3000000</v>
      </c>
      <c r="K24" s="7">
        <v>3000000</v>
      </c>
    </row>
    <row r="25" spans="1:11" ht="12.75">
      <c r="A25" s="219" t="s">
        <v>120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6000000</v>
      </c>
      <c r="K25" s="7">
        <v>6000000</v>
      </c>
    </row>
    <row r="26" spans="1:11" ht="12.75">
      <c r="A26" s="219" t="s">
        <v>121</v>
      </c>
      <c r="B26" s="220"/>
      <c r="C26" s="220"/>
      <c r="D26" s="220"/>
      <c r="E26" s="220"/>
      <c r="F26" s="220"/>
      <c r="G26" s="220"/>
      <c r="H26" s="221"/>
      <c r="I26" s="1">
        <v>20</v>
      </c>
      <c r="J26" s="117">
        <f>SUM(J27:J34)</f>
        <v>2192000000</v>
      </c>
      <c r="K26" s="117">
        <f>SUM(K27:K34)</f>
        <v>2333000000</v>
      </c>
    </row>
    <row r="27" spans="1:11" ht="12.75" customHeight="1">
      <c r="A27" s="219" t="s">
        <v>122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1033000000</v>
      </c>
      <c r="K27" s="7">
        <v>1161000000</v>
      </c>
    </row>
    <row r="28" spans="1:11" ht="12.75" customHeight="1">
      <c r="A28" s="219" t="s">
        <v>123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444000000</v>
      </c>
      <c r="K28" s="7">
        <v>612000000</v>
      </c>
    </row>
    <row r="29" spans="1:11" ht="12.75" customHeight="1">
      <c r="A29" s="219" t="s">
        <v>124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40000000</v>
      </c>
      <c r="K29" s="7">
        <v>40000000</v>
      </c>
    </row>
    <row r="30" spans="1:11" ht="12.75" customHeight="1">
      <c r="A30" s="219" t="s">
        <v>314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 customHeight="1">
      <c r="A31" s="219" t="s">
        <v>127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>
        <v>350000000</v>
      </c>
      <c r="K31" s="7"/>
    </row>
    <row r="32" spans="1:11" ht="12.75" customHeight="1">
      <c r="A32" s="219" t="s">
        <v>126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/>
      <c r="K32" s="7">
        <v>180000000</v>
      </c>
    </row>
    <row r="33" spans="1:11" ht="12.75" customHeight="1">
      <c r="A33" s="219" t="s">
        <v>125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325000000</v>
      </c>
      <c r="K33" s="7">
        <v>340000000</v>
      </c>
    </row>
    <row r="34" spans="1:11" ht="12.75" customHeight="1">
      <c r="A34" s="219" t="s">
        <v>313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128</v>
      </c>
      <c r="B35" s="220"/>
      <c r="C35" s="220"/>
      <c r="D35" s="220"/>
      <c r="E35" s="220"/>
      <c r="F35" s="220"/>
      <c r="G35" s="220"/>
      <c r="H35" s="221"/>
      <c r="I35" s="1">
        <v>29</v>
      </c>
      <c r="J35" s="117">
        <f>SUM(J36:J38)</f>
        <v>174000000</v>
      </c>
      <c r="K35" s="117">
        <f>SUM(K36:K38)</f>
        <v>126000000</v>
      </c>
    </row>
    <row r="36" spans="1:11" ht="12.75" customHeight="1">
      <c r="A36" s="219" t="s">
        <v>129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>
        <v>48000000</v>
      </c>
      <c r="K36" s="7">
        <v>11000000</v>
      </c>
    </row>
    <row r="37" spans="1:11" ht="12.75" customHeight="1">
      <c r="A37" s="219" t="s">
        <v>130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126000000</v>
      </c>
      <c r="K37" s="7">
        <v>115000000</v>
      </c>
    </row>
    <row r="38" spans="1:11" ht="12.75" customHeight="1">
      <c r="A38" s="219" t="s">
        <v>131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/>
      <c r="K38" s="7"/>
    </row>
    <row r="39" spans="1:11" ht="12.75">
      <c r="A39" s="219" t="s">
        <v>132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591000000</v>
      </c>
      <c r="K39" s="7">
        <v>494000000</v>
      </c>
    </row>
    <row r="40" spans="1:11" ht="12.75">
      <c r="A40" s="216" t="s">
        <v>133</v>
      </c>
      <c r="B40" s="217"/>
      <c r="C40" s="217"/>
      <c r="D40" s="217"/>
      <c r="E40" s="217"/>
      <c r="F40" s="217"/>
      <c r="G40" s="217"/>
      <c r="H40" s="218"/>
      <c r="I40" s="1">
        <v>34</v>
      </c>
      <c r="J40" s="117">
        <f>J41+J49+J56+J64</f>
        <v>7320000000</v>
      </c>
      <c r="K40" s="117">
        <f>K41+K49+K56+K64</f>
        <v>6595000000</v>
      </c>
    </row>
    <row r="41" spans="1:11" ht="12.75">
      <c r="A41" s="219" t="s">
        <v>134</v>
      </c>
      <c r="B41" s="220"/>
      <c r="C41" s="220"/>
      <c r="D41" s="220"/>
      <c r="E41" s="220"/>
      <c r="F41" s="220"/>
      <c r="G41" s="220"/>
      <c r="H41" s="221"/>
      <c r="I41" s="1">
        <v>35</v>
      </c>
      <c r="J41" s="117">
        <f>SUM(J42:J48)</f>
        <v>3030000000</v>
      </c>
      <c r="K41" s="117">
        <f>SUM(K42:K48)</f>
        <v>2485000000</v>
      </c>
    </row>
    <row r="42" spans="1:11" ht="12.75">
      <c r="A42" s="219" t="s">
        <v>135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1026000000</v>
      </c>
      <c r="K42" s="7">
        <v>445000000</v>
      </c>
    </row>
    <row r="43" spans="1:11" ht="12.75">
      <c r="A43" s="219" t="s">
        <v>136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>
        <v>1150000000</v>
      </c>
      <c r="K43" s="7">
        <v>1156000000</v>
      </c>
    </row>
    <row r="44" spans="1:11" ht="12.75">
      <c r="A44" s="219" t="s">
        <v>311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/>
      <c r="K44" s="7">
        <v>815000000</v>
      </c>
    </row>
    <row r="45" spans="1:11" ht="12.75">
      <c r="A45" s="219" t="s">
        <v>312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695000000</v>
      </c>
      <c r="K45" s="7">
        <v>69000000</v>
      </c>
    </row>
    <row r="46" spans="1:11" ht="12.75">
      <c r="A46" s="219" t="s">
        <v>137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>
        <v>159000000</v>
      </c>
      <c r="K46" s="7"/>
    </row>
    <row r="47" spans="1:11" ht="12.75">
      <c r="A47" s="219" t="s">
        <v>138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/>
      <c r="K47" s="7"/>
    </row>
    <row r="48" spans="1:11" ht="12.75">
      <c r="A48" s="219" t="s">
        <v>139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>
        <v>0</v>
      </c>
      <c r="K48" s="7"/>
    </row>
    <row r="49" spans="1:11" ht="12.75">
      <c r="A49" s="219" t="s">
        <v>140</v>
      </c>
      <c r="B49" s="220"/>
      <c r="C49" s="220"/>
      <c r="D49" s="220"/>
      <c r="E49" s="220"/>
      <c r="F49" s="220"/>
      <c r="G49" s="220"/>
      <c r="H49" s="221"/>
      <c r="I49" s="1">
        <v>43</v>
      </c>
      <c r="J49" s="117">
        <f>SUM(J50:J55)</f>
        <v>3748000000</v>
      </c>
      <c r="K49" s="117">
        <f>SUM(K50:K55)</f>
        <v>3757000000</v>
      </c>
    </row>
    <row r="50" spans="1:11" ht="12.75">
      <c r="A50" s="219" t="s">
        <v>141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1588000000</v>
      </c>
      <c r="K50" s="7">
        <v>2226000000</v>
      </c>
    </row>
    <row r="51" spans="1:11" ht="12.75">
      <c r="A51" s="219" t="s">
        <v>142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1781000000</v>
      </c>
      <c r="K51" s="7">
        <v>1103000000</v>
      </c>
    </row>
    <row r="52" spans="1:11" ht="12.75">
      <c r="A52" s="219" t="s">
        <v>143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144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3000000</v>
      </c>
      <c r="K53" s="7">
        <v>8000000</v>
      </c>
    </row>
    <row r="54" spans="1:11" ht="12.75">
      <c r="A54" s="219" t="s">
        <v>145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234000000</v>
      </c>
      <c r="K54" s="7">
        <f>584000000-273000000</f>
        <v>311000000</v>
      </c>
    </row>
    <row r="55" spans="1:11" ht="12.75">
      <c r="A55" s="219" t="s">
        <v>146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142000000</v>
      </c>
      <c r="K55" s="7">
        <v>109000000</v>
      </c>
    </row>
    <row r="56" spans="1:11" ht="12.75">
      <c r="A56" s="219" t="s">
        <v>147</v>
      </c>
      <c r="B56" s="220"/>
      <c r="C56" s="220"/>
      <c r="D56" s="220"/>
      <c r="E56" s="220"/>
      <c r="F56" s="220"/>
      <c r="G56" s="220"/>
      <c r="H56" s="221"/>
      <c r="I56" s="1">
        <v>50</v>
      </c>
      <c r="J56" s="117">
        <f>SUM(J57:J63)</f>
        <v>313000000</v>
      </c>
      <c r="K56" s="117">
        <f>SUM(K57:K63)</f>
        <v>83000000</v>
      </c>
    </row>
    <row r="57" spans="1:11" ht="12.75">
      <c r="A57" s="219" t="s">
        <v>122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>
        <v>54000000</v>
      </c>
    </row>
    <row r="58" spans="1:11" ht="12.75">
      <c r="A58" s="219" t="s">
        <v>123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239000000</v>
      </c>
      <c r="K58" s="7"/>
    </row>
    <row r="59" spans="1:11" ht="12.75">
      <c r="A59" s="219" t="s">
        <v>148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314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127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>
        <v>4000000</v>
      </c>
      <c r="K61" s="7"/>
    </row>
    <row r="62" spans="1:11" ht="12.75">
      <c r="A62" s="219" t="s">
        <v>126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21000000</v>
      </c>
      <c r="K62" s="7">
        <v>22000000</v>
      </c>
    </row>
    <row r="63" spans="1:11" ht="12.75">
      <c r="A63" s="219" t="s">
        <v>149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49000000</v>
      </c>
      <c r="K63" s="7">
        <v>7000000</v>
      </c>
    </row>
    <row r="64" spans="1:11" ht="12.75">
      <c r="A64" s="219" t="s">
        <v>150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229000000</v>
      </c>
      <c r="K64" s="7">
        <v>270000000</v>
      </c>
    </row>
    <row r="65" spans="1:11" ht="12.75">
      <c r="A65" s="216" t="s">
        <v>164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54000000</v>
      </c>
      <c r="K65" s="7">
        <v>79000000</v>
      </c>
    </row>
    <row r="66" spans="1:11" ht="12.75">
      <c r="A66" s="216" t="s">
        <v>162</v>
      </c>
      <c r="B66" s="217"/>
      <c r="C66" s="217"/>
      <c r="D66" s="217"/>
      <c r="E66" s="217"/>
      <c r="F66" s="217"/>
      <c r="G66" s="217"/>
      <c r="H66" s="218"/>
      <c r="I66" s="1">
        <v>60</v>
      </c>
      <c r="J66" s="117">
        <f>J7+J8+J40+J65</f>
        <v>29795000000</v>
      </c>
      <c r="K66" s="117">
        <f>K7+K8+K40+K65</f>
        <v>27445000000</v>
      </c>
    </row>
    <row r="67" spans="1:11" ht="12.75">
      <c r="A67" s="222" t="s">
        <v>163</v>
      </c>
      <c r="B67" s="223"/>
      <c r="C67" s="223"/>
      <c r="D67" s="223"/>
      <c r="E67" s="223"/>
      <c r="F67" s="223"/>
      <c r="G67" s="223"/>
      <c r="H67" s="224"/>
      <c r="I67" s="4">
        <v>61</v>
      </c>
      <c r="J67" s="50"/>
      <c r="K67" s="50"/>
    </row>
    <row r="68" spans="1:11" ht="12.75">
      <c r="A68" s="225" t="s">
        <v>151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13" t="s">
        <v>152</v>
      </c>
      <c r="B69" s="214"/>
      <c r="C69" s="214"/>
      <c r="D69" s="214"/>
      <c r="E69" s="214"/>
      <c r="F69" s="214"/>
      <c r="G69" s="214"/>
      <c r="H69" s="215"/>
      <c r="I69" s="3">
        <v>62</v>
      </c>
      <c r="J69" s="117">
        <f>J70+J71+J72+J78+J79+J82+J85</f>
        <v>14282000000</v>
      </c>
      <c r="K69" s="117">
        <f>K70+K71+K72+K78+K79+K82+K85</f>
        <v>15502000000</v>
      </c>
    </row>
    <row r="70" spans="1:11" ht="12.75">
      <c r="A70" s="219" t="s">
        <v>153</v>
      </c>
      <c r="B70" s="220"/>
      <c r="C70" s="220"/>
      <c r="D70" s="220"/>
      <c r="E70" s="220"/>
      <c r="F70" s="220"/>
      <c r="G70" s="220"/>
      <c r="H70" s="221"/>
      <c r="I70" s="1">
        <v>63</v>
      </c>
      <c r="J70" s="117">
        <v>9000000000</v>
      </c>
      <c r="K70" s="117">
        <v>9000000000</v>
      </c>
    </row>
    <row r="71" spans="1:11" ht="12.75">
      <c r="A71" s="219" t="s">
        <v>154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ht="12.75">
      <c r="A72" s="219" t="s">
        <v>155</v>
      </c>
      <c r="B72" s="220"/>
      <c r="C72" s="220"/>
      <c r="D72" s="220"/>
      <c r="E72" s="220"/>
      <c r="F72" s="220"/>
      <c r="G72" s="220"/>
      <c r="H72" s="221"/>
      <c r="I72" s="1">
        <v>65</v>
      </c>
      <c r="J72" s="117">
        <f>J73+J74-J75+J76+J77</f>
        <v>2239000000</v>
      </c>
      <c r="K72" s="117">
        <f>K73+K74-K75+K76+K77</f>
        <v>2123000000</v>
      </c>
    </row>
    <row r="73" spans="1:11" ht="12.75">
      <c r="A73" s="219" t="s">
        <v>156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/>
      <c r="K73" s="7"/>
    </row>
    <row r="74" spans="1:11" ht="12.75">
      <c r="A74" s="219" t="s">
        <v>157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ht="12.75">
      <c r="A75" s="219" t="s">
        <v>158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/>
      <c r="K75" s="7"/>
    </row>
    <row r="76" spans="1:11" ht="12.75">
      <c r="A76" s="219" t="s">
        <v>159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>
        <v>287000000</v>
      </c>
      <c r="K76" s="7">
        <v>171000000</v>
      </c>
    </row>
    <row r="77" spans="1:11" ht="12.75">
      <c r="A77" s="219" t="s">
        <v>160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1952000000</v>
      </c>
      <c r="K77" s="7">
        <v>1952000000</v>
      </c>
    </row>
    <row r="78" spans="1:11" ht="12.75">
      <c r="A78" s="219" t="s">
        <v>161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0</v>
      </c>
      <c r="K78" s="7">
        <v>13000000</v>
      </c>
    </row>
    <row r="79" spans="1:11" ht="12.75">
      <c r="A79" s="219" t="s">
        <v>315</v>
      </c>
      <c r="B79" s="220"/>
      <c r="C79" s="220"/>
      <c r="D79" s="220"/>
      <c r="E79" s="220"/>
      <c r="F79" s="220"/>
      <c r="G79" s="220"/>
      <c r="H79" s="221"/>
      <c r="I79" s="1">
        <v>72</v>
      </c>
      <c r="J79" s="117">
        <f>J80-J81</f>
        <v>1076000000</v>
      </c>
      <c r="K79" s="117">
        <f>K80-K81</f>
        <v>3043000000</v>
      </c>
    </row>
    <row r="80" spans="1:11" ht="12.75">
      <c r="A80" s="228" t="s">
        <v>165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1076000000</v>
      </c>
      <c r="K80" s="7">
        <v>3043000000</v>
      </c>
    </row>
    <row r="81" spans="1:11" ht="12.75">
      <c r="A81" s="228" t="s">
        <v>166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/>
      <c r="K81" s="7"/>
    </row>
    <row r="82" spans="1:11" ht="12.75">
      <c r="A82" s="219" t="s">
        <v>167</v>
      </c>
      <c r="B82" s="220"/>
      <c r="C82" s="220"/>
      <c r="D82" s="220"/>
      <c r="E82" s="220"/>
      <c r="F82" s="220"/>
      <c r="G82" s="220"/>
      <c r="H82" s="221"/>
      <c r="I82" s="1">
        <v>75</v>
      </c>
      <c r="J82" s="117">
        <f>J83-J84</f>
        <v>1967000000</v>
      </c>
      <c r="K82" s="117">
        <f>K83-K84</f>
        <v>1323000000</v>
      </c>
    </row>
    <row r="83" spans="1:11" ht="12.75">
      <c r="A83" s="228" t="s">
        <v>168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1967000000</v>
      </c>
      <c r="K83" s="7">
        <v>1323000000</v>
      </c>
    </row>
    <row r="84" spans="1:11" ht="12.75">
      <c r="A84" s="228" t="s">
        <v>169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/>
      <c r="K84" s="7"/>
    </row>
    <row r="85" spans="1:11" ht="12.75">
      <c r="A85" s="219" t="s">
        <v>170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16" t="s">
        <v>171</v>
      </c>
      <c r="B86" s="217"/>
      <c r="C86" s="217"/>
      <c r="D86" s="217"/>
      <c r="E86" s="217"/>
      <c r="F86" s="217"/>
      <c r="G86" s="217"/>
      <c r="H86" s="218"/>
      <c r="I86" s="1">
        <v>79</v>
      </c>
      <c r="J86" s="117">
        <f>SUM(J87:J89)</f>
        <v>2899000000</v>
      </c>
      <c r="K86" s="117">
        <f>SUM(K87:K89)</f>
        <v>3020000000</v>
      </c>
    </row>
    <row r="87" spans="1:11" ht="12.75">
      <c r="A87" s="219" t="s">
        <v>172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66000000</v>
      </c>
      <c r="K87" s="7">
        <f>73000000-1000000</f>
        <v>72000000</v>
      </c>
    </row>
    <row r="88" spans="1:11" ht="12.75">
      <c r="A88" s="219" t="s">
        <v>173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174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2833000000</v>
      </c>
      <c r="K89" s="7">
        <v>2948000000</v>
      </c>
    </row>
    <row r="90" spans="1:11" ht="12.75">
      <c r="A90" s="216" t="s">
        <v>175</v>
      </c>
      <c r="B90" s="217"/>
      <c r="C90" s="217"/>
      <c r="D90" s="217"/>
      <c r="E90" s="217"/>
      <c r="F90" s="217"/>
      <c r="G90" s="217"/>
      <c r="H90" s="218"/>
      <c r="I90" s="1">
        <v>83</v>
      </c>
      <c r="J90" s="117">
        <f>SUM(J91:J99)</f>
        <v>5662000000</v>
      </c>
      <c r="K90" s="117">
        <f>SUM(K91:K99)</f>
        <v>1124000000</v>
      </c>
    </row>
    <row r="91" spans="1:11" ht="12.75">
      <c r="A91" s="219" t="s">
        <v>176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178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177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5555000000</v>
      </c>
      <c r="K93" s="7">
        <v>1053000000</v>
      </c>
    </row>
    <row r="94" spans="1:11" ht="12.75">
      <c r="A94" s="219" t="s">
        <v>179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180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181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316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182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107000000</v>
      </c>
      <c r="K98" s="7">
        <v>71000000</v>
      </c>
    </row>
    <row r="99" spans="1:11" ht="12.75">
      <c r="A99" s="219" t="s">
        <v>183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/>
      <c r="K99" s="7"/>
    </row>
    <row r="100" spans="1:11" ht="12.75">
      <c r="A100" s="216" t="s">
        <v>184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117">
        <f>SUM(J101:J112)</f>
        <v>6904000000</v>
      </c>
      <c r="K100" s="117">
        <f>SUM(K101:K112)</f>
        <v>7765000000</v>
      </c>
    </row>
    <row r="101" spans="1:11" ht="12.75">
      <c r="A101" s="219" t="s">
        <v>185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646000000</v>
      </c>
      <c r="K101" s="7">
        <v>383000000</v>
      </c>
    </row>
    <row r="102" spans="1:11" ht="12.75">
      <c r="A102" s="219" t="s">
        <v>178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177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3601000000</v>
      </c>
      <c r="K103" s="7">
        <v>5705000000</v>
      </c>
    </row>
    <row r="104" spans="1:11" ht="12.75">
      <c r="A104" s="219" t="s">
        <v>179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24000000</v>
      </c>
      <c r="K104" s="7">
        <v>22000000</v>
      </c>
    </row>
    <row r="105" spans="1:11" ht="12.75">
      <c r="A105" s="219" t="s">
        <v>180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1111000000</v>
      </c>
      <c r="K105" s="7">
        <v>964000000</v>
      </c>
    </row>
    <row r="106" spans="1:11" ht="12.75">
      <c r="A106" s="219" t="s">
        <v>181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316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186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72000000</v>
      </c>
      <c r="K108" s="7">
        <v>96000000</v>
      </c>
    </row>
    <row r="109" spans="1:11" ht="12.75">
      <c r="A109" s="219" t="s">
        <v>187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1349000000</v>
      </c>
      <c r="K109" s="7">
        <f>640000000+18000000-273000000</f>
        <v>385000000</v>
      </c>
    </row>
    <row r="110" spans="1:11" ht="12.75">
      <c r="A110" s="219" t="s">
        <v>188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/>
      <c r="K110" s="7"/>
    </row>
    <row r="111" spans="1:11" ht="12.75">
      <c r="A111" s="219" t="s">
        <v>189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190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101000000</v>
      </c>
      <c r="K112" s="7">
        <f>228000000-18000000</f>
        <v>210000000</v>
      </c>
    </row>
    <row r="113" spans="1:11" ht="12.75">
      <c r="A113" s="216" t="s">
        <v>191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117">
        <v>48000000</v>
      </c>
      <c r="K113" s="117">
        <f>33000000+1000000</f>
        <v>34000000</v>
      </c>
    </row>
    <row r="114" spans="1:11" ht="12.75">
      <c r="A114" s="216" t="s">
        <v>192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17">
        <f>J69+J86+J90+J100+J113</f>
        <v>29795000000</v>
      </c>
      <c r="K114" s="117">
        <f>K69+K86+K90+K100+K113</f>
        <v>27445000000</v>
      </c>
    </row>
    <row r="115" spans="1:11" ht="12.75">
      <c r="A115" s="238" t="s">
        <v>193</v>
      </c>
      <c r="B115" s="239"/>
      <c r="C115" s="239"/>
      <c r="D115" s="239"/>
      <c r="E115" s="239"/>
      <c r="F115" s="239"/>
      <c r="G115" s="239"/>
      <c r="H115" s="240"/>
      <c r="I115" s="2">
        <v>108</v>
      </c>
      <c r="J115" s="8"/>
      <c r="K115" s="8"/>
    </row>
    <row r="116" spans="1:11" ht="12.75">
      <c r="A116" s="225" t="s">
        <v>194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13" t="s">
        <v>195</v>
      </c>
      <c r="B117" s="214"/>
      <c r="C117" s="214"/>
      <c r="D117" s="214"/>
      <c r="E117" s="214"/>
      <c r="F117" s="214"/>
      <c r="G117" s="214"/>
      <c r="H117" s="214"/>
      <c r="I117" s="244"/>
      <c r="J117" s="244"/>
      <c r="K117" s="245"/>
    </row>
    <row r="118" spans="1:11" ht="12.75">
      <c r="A118" s="219" t="s">
        <v>196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31" t="s">
        <v>197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317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K119 J118: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86:K115 J79:K84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10" zoomScalePageLayoutView="0" workbookViewId="0" topLeftCell="A1">
      <selection activeCell="N20" sqref="N20"/>
    </sheetView>
  </sheetViews>
  <sheetFormatPr defaultColWidth="9.140625" defaultRowHeight="12.75"/>
  <cols>
    <col min="1" max="6" width="9.140625" style="49" customWidth="1"/>
    <col min="7" max="7" width="0" style="49" hidden="1" customWidth="1"/>
    <col min="8" max="8" width="1.28515625" style="49" hidden="1" customWidth="1"/>
    <col min="9" max="9" width="9.140625" style="49" customWidth="1"/>
    <col min="10" max="10" width="12.140625" style="49" bestFit="1" customWidth="1"/>
    <col min="11" max="11" width="11.140625" style="49" customWidth="1"/>
    <col min="12" max="12" width="12.140625" style="49" bestFit="1" customWidth="1"/>
    <col min="13" max="13" width="12.00390625" style="49" customWidth="1"/>
    <col min="14" max="14" width="9.140625" style="49" customWidth="1"/>
    <col min="15" max="15" width="10.140625" style="49" bestFit="1" customWidth="1"/>
    <col min="16" max="16384" width="9.140625" style="49" customWidth="1"/>
  </cols>
  <sheetData>
    <row r="1" spans="1:13" ht="12.75" customHeight="1">
      <c r="A1" s="201" t="s">
        <v>203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58" t="s">
        <v>358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48" t="s">
        <v>318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4">
      <c r="A4" s="247" t="s">
        <v>198</v>
      </c>
      <c r="B4" s="247"/>
      <c r="C4" s="247"/>
      <c r="D4" s="247"/>
      <c r="E4" s="247"/>
      <c r="F4" s="247"/>
      <c r="G4" s="247"/>
      <c r="H4" s="247"/>
      <c r="I4" s="53" t="s">
        <v>199</v>
      </c>
      <c r="J4" s="246" t="s">
        <v>200</v>
      </c>
      <c r="K4" s="246"/>
      <c r="L4" s="246" t="s">
        <v>201</v>
      </c>
      <c r="M4" s="246"/>
    </row>
    <row r="5" spans="1:13" ht="12.75">
      <c r="A5" s="247"/>
      <c r="B5" s="247"/>
      <c r="C5" s="247"/>
      <c r="D5" s="247"/>
      <c r="E5" s="247"/>
      <c r="F5" s="247"/>
      <c r="G5" s="247"/>
      <c r="H5" s="247"/>
      <c r="I5" s="53"/>
      <c r="J5" s="55" t="s">
        <v>319</v>
      </c>
      <c r="K5" s="55" t="s">
        <v>320</v>
      </c>
      <c r="L5" s="55" t="s">
        <v>319</v>
      </c>
      <c r="M5" s="55" t="s">
        <v>320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13" t="s">
        <v>204</v>
      </c>
      <c r="B7" s="214"/>
      <c r="C7" s="214"/>
      <c r="D7" s="214"/>
      <c r="E7" s="214"/>
      <c r="F7" s="214"/>
      <c r="G7" s="214"/>
      <c r="H7" s="215"/>
      <c r="I7" s="3">
        <v>111</v>
      </c>
      <c r="J7" s="126">
        <f>SUM(J8:J9)</f>
        <v>26856000000</v>
      </c>
      <c r="K7" s="126">
        <f>SUM(K8:K9)</f>
        <v>5929000000</v>
      </c>
      <c r="L7" s="126">
        <f>SUM(L8:L9)</f>
        <v>26825000000</v>
      </c>
      <c r="M7" s="126">
        <f>SUM(M8:M9)</f>
        <v>6225000000</v>
      </c>
    </row>
    <row r="8" spans="1:13" ht="12.75">
      <c r="A8" s="216" t="s">
        <v>205</v>
      </c>
      <c r="B8" s="217"/>
      <c r="C8" s="217"/>
      <c r="D8" s="217"/>
      <c r="E8" s="217"/>
      <c r="F8" s="217"/>
      <c r="G8" s="217"/>
      <c r="H8" s="218"/>
      <c r="I8" s="1">
        <v>112</v>
      </c>
      <c r="J8" s="124">
        <v>26291000000</v>
      </c>
      <c r="K8" s="124">
        <v>5793000000</v>
      </c>
      <c r="L8" s="7">
        <v>26404000000</v>
      </c>
      <c r="M8" s="7">
        <v>6022000000</v>
      </c>
    </row>
    <row r="9" spans="1:13" ht="12.75">
      <c r="A9" s="216" t="s">
        <v>206</v>
      </c>
      <c r="B9" s="217"/>
      <c r="C9" s="217"/>
      <c r="D9" s="217"/>
      <c r="E9" s="217"/>
      <c r="F9" s="217"/>
      <c r="G9" s="217"/>
      <c r="H9" s="218"/>
      <c r="I9" s="1">
        <v>113</v>
      </c>
      <c r="J9" s="124">
        <v>565000000</v>
      </c>
      <c r="K9" s="124">
        <v>136000000</v>
      </c>
      <c r="L9" s="7">
        <v>421000000</v>
      </c>
      <c r="M9" s="7">
        <v>203000000</v>
      </c>
    </row>
    <row r="10" spans="1:13" ht="12.75">
      <c r="A10" s="216" t="s">
        <v>207</v>
      </c>
      <c r="B10" s="217"/>
      <c r="C10" s="217"/>
      <c r="D10" s="217"/>
      <c r="E10" s="217"/>
      <c r="F10" s="217"/>
      <c r="G10" s="217"/>
      <c r="H10" s="218"/>
      <c r="I10" s="1">
        <v>114</v>
      </c>
      <c r="J10" s="127">
        <f>J11+J12+J16+J20+J21+J22+J25+J26</f>
        <v>23713000000</v>
      </c>
      <c r="K10" s="127">
        <f>K11+K12+K16+K20+K21+K22+K25+K26</f>
        <v>6432000000</v>
      </c>
      <c r="L10" s="127">
        <f>L11+L12+L16+L20+L21+L22+L25+L26</f>
        <v>25062000000</v>
      </c>
      <c r="M10" s="127">
        <f>M11+M12+M16+M20+M21+M22+M25+M26</f>
        <v>6350000000</v>
      </c>
    </row>
    <row r="11" spans="1:13" ht="12.75">
      <c r="A11" s="216" t="s">
        <v>321</v>
      </c>
      <c r="B11" s="217"/>
      <c r="C11" s="217"/>
      <c r="D11" s="217"/>
      <c r="E11" s="217"/>
      <c r="F11" s="217"/>
      <c r="G11" s="217"/>
      <c r="H11" s="218"/>
      <c r="I11" s="1">
        <v>115</v>
      </c>
      <c r="J11" s="125">
        <v>-349000000</v>
      </c>
      <c r="K11" s="124">
        <v>489000000</v>
      </c>
      <c r="L11" s="7">
        <v>-181000000</v>
      </c>
      <c r="M11" s="7">
        <v>102000000</v>
      </c>
    </row>
    <row r="12" spans="1:13" ht="12.75">
      <c r="A12" s="216" t="s">
        <v>208</v>
      </c>
      <c r="B12" s="217"/>
      <c r="C12" s="217"/>
      <c r="D12" s="217"/>
      <c r="E12" s="217"/>
      <c r="F12" s="217"/>
      <c r="G12" s="217"/>
      <c r="H12" s="218"/>
      <c r="I12" s="1">
        <v>116</v>
      </c>
      <c r="J12" s="127">
        <f>SUM(J13:J15)</f>
        <v>17973000000</v>
      </c>
      <c r="K12" s="127">
        <f>SUM(K13:K15)</f>
        <v>3473000000</v>
      </c>
      <c r="L12" s="127">
        <f>SUM(L13:L15)</f>
        <v>18489000000</v>
      </c>
      <c r="M12" s="127">
        <f>SUM(M13:M15)</f>
        <v>4361000000</v>
      </c>
    </row>
    <row r="13" spans="1:13" ht="12.75">
      <c r="A13" s="219" t="s">
        <v>209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13353000000</v>
      </c>
      <c r="K13" s="7">
        <v>1969000000</v>
      </c>
      <c r="L13" s="7">
        <v>15628000000</v>
      </c>
      <c r="M13" s="7">
        <v>3596000000</v>
      </c>
    </row>
    <row r="14" spans="1:13" ht="12.75">
      <c r="A14" s="219" t="s">
        <v>210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2644000000</v>
      </c>
      <c r="K14" s="7">
        <v>926000000</v>
      </c>
      <c r="L14" s="7">
        <v>1324000000</v>
      </c>
      <c r="M14" s="7">
        <v>386000000</v>
      </c>
    </row>
    <row r="15" spans="1:13" ht="12.75">
      <c r="A15" s="219" t="s">
        <v>211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1976000000</v>
      </c>
      <c r="K15" s="7">
        <v>578000000</v>
      </c>
      <c r="L15" s="7">
        <v>1537000000</v>
      </c>
      <c r="M15" s="7">
        <v>379000000</v>
      </c>
    </row>
    <row r="16" spans="1:13" ht="12.75">
      <c r="A16" s="216" t="s">
        <v>212</v>
      </c>
      <c r="B16" s="217"/>
      <c r="C16" s="217"/>
      <c r="D16" s="217"/>
      <c r="E16" s="217"/>
      <c r="F16" s="217"/>
      <c r="G16" s="217"/>
      <c r="H16" s="218"/>
      <c r="I16" s="1">
        <v>120</v>
      </c>
      <c r="J16" s="127">
        <f>SUM(J17:J19)</f>
        <v>1452000000</v>
      </c>
      <c r="K16" s="127">
        <f>SUM(K17:K19)</f>
        <v>368000000</v>
      </c>
      <c r="L16" s="127">
        <f>SUM(L17:L19)</f>
        <v>1391000000</v>
      </c>
      <c r="M16" s="127">
        <f>SUM(M17:M19)</f>
        <v>375000000</v>
      </c>
    </row>
    <row r="17" spans="1:13" ht="12.75">
      <c r="A17" s="219" t="s">
        <v>322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839000000</v>
      </c>
      <c r="K17" s="7">
        <v>215000000</v>
      </c>
      <c r="L17" s="7">
        <v>807000000</v>
      </c>
      <c r="M17" s="7">
        <v>216000000</v>
      </c>
    </row>
    <row r="18" spans="1:13" ht="12.75">
      <c r="A18" s="219" t="s">
        <v>323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402000000</v>
      </c>
      <c r="K18" s="7">
        <v>100000000</v>
      </c>
      <c r="L18" s="7">
        <v>394000000</v>
      </c>
      <c r="M18" s="7">
        <v>110000000</v>
      </c>
    </row>
    <row r="19" spans="1:13" ht="12.75">
      <c r="A19" s="219" t="s">
        <v>324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211000000</v>
      </c>
      <c r="K19" s="7">
        <v>53000000</v>
      </c>
      <c r="L19" s="7">
        <v>190000000</v>
      </c>
      <c r="M19" s="7">
        <v>49000000</v>
      </c>
    </row>
    <row r="20" spans="1:13" ht="12.75">
      <c r="A20" s="216" t="s">
        <v>213</v>
      </c>
      <c r="B20" s="217"/>
      <c r="C20" s="217"/>
      <c r="D20" s="217"/>
      <c r="E20" s="217"/>
      <c r="F20" s="217"/>
      <c r="G20" s="217"/>
      <c r="H20" s="218"/>
      <c r="I20" s="1">
        <v>124</v>
      </c>
      <c r="J20" s="125">
        <v>2397000000</v>
      </c>
      <c r="K20" s="125">
        <v>632000000</v>
      </c>
      <c r="L20" s="7">
        <v>1835000000</v>
      </c>
      <c r="M20" s="7">
        <v>509000000</v>
      </c>
    </row>
    <row r="21" spans="1:13" ht="12.75">
      <c r="A21" s="216" t="s">
        <v>214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1178000000</v>
      </c>
      <c r="K21" s="7">
        <v>346000000</v>
      </c>
      <c r="L21" s="7">
        <v>1429000000</v>
      </c>
      <c r="M21" s="7">
        <v>410000000</v>
      </c>
    </row>
    <row r="22" spans="1:13" ht="12.75">
      <c r="A22" s="216" t="s">
        <v>215</v>
      </c>
      <c r="B22" s="217"/>
      <c r="C22" s="217"/>
      <c r="D22" s="217"/>
      <c r="E22" s="217"/>
      <c r="F22" s="217"/>
      <c r="G22" s="217"/>
      <c r="H22" s="218"/>
      <c r="I22" s="1">
        <v>126</v>
      </c>
      <c r="J22" s="127">
        <f>SUM(J23:J24)</f>
        <v>1306000000</v>
      </c>
      <c r="K22" s="127">
        <f>SUM(K23:K24)</f>
        <v>1291000000</v>
      </c>
      <c r="L22" s="127">
        <f>SUM(L23:L24)</f>
        <v>1967000000</v>
      </c>
      <c r="M22" s="127">
        <f>SUM(M23:M24)</f>
        <v>792000000</v>
      </c>
    </row>
    <row r="23" spans="1:13" ht="12.75">
      <c r="A23" s="219" t="s">
        <v>216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>
        <v>709000000</v>
      </c>
      <c r="K23" s="7">
        <v>694000000</v>
      </c>
      <c r="L23" s="7">
        <v>784000000</v>
      </c>
      <c r="M23" s="7">
        <v>646000000</v>
      </c>
    </row>
    <row r="24" spans="1:13" ht="12.75">
      <c r="A24" s="219" t="s">
        <v>217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597000000</v>
      </c>
      <c r="K24" s="7">
        <v>597000000</v>
      </c>
      <c r="L24" s="7">
        <v>1183000000</v>
      </c>
      <c r="M24" s="7">
        <v>146000000</v>
      </c>
    </row>
    <row r="25" spans="1:15" ht="12.75">
      <c r="A25" s="216" t="s">
        <v>218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-244000000</v>
      </c>
      <c r="K25" s="7">
        <v>-167000000</v>
      </c>
      <c r="L25" s="130">
        <v>132000000</v>
      </c>
      <c r="M25" s="7">
        <v>-199000000</v>
      </c>
      <c r="O25" s="130"/>
    </row>
    <row r="26" spans="1:13" ht="12.75">
      <c r="A26" s="216" t="s">
        <v>219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/>
      <c r="K26" s="7"/>
      <c r="L26" s="7"/>
      <c r="M26" s="7"/>
    </row>
    <row r="27" spans="1:13" ht="12.75">
      <c r="A27" s="216" t="s">
        <v>220</v>
      </c>
      <c r="B27" s="217"/>
      <c r="C27" s="217"/>
      <c r="D27" s="217"/>
      <c r="E27" s="217"/>
      <c r="F27" s="217"/>
      <c r="G27" s="217"/>
      <c r="H27" s="218"/>
      <c r="I27" s="1">
        <v>131</v>
      </c>
      <c r="J27" s="127">
        <f>SUM(J28:J32)</f>
        <v>355000000</v>
      </c>
      <c r="K27" s="127">
        <f>SUM(K28:K32)</f>
        <v>22000000</v>
      </c>
      <c r="L27" s="127">
        <f>SUM(L28:L32)</f>
        <v>393000000</v>
      </c>
      <c r="M27" s="127">
        <f>SUM(M28:M32)</f>
        <v>62000000</v>
      </c>
    </row>
    <row r="28" spans="1:13" ht="24.75" customHeight="1">
      <c r="A28" s="216" t="s">
        <v>221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69000000</v>
      </c>
      <c r="K28" s="7">
        <v>32000000</v>
      </c>
      <c r="L28" s="7">
        <v>281000000</v>
      </c>
      <c r="M28" s="7">
        <v>78000000</v>
      </c>
    </row>
    <row r="29" spans="1:13" ht="12.75">
      <c r="A29" s="216" t="s">
        <v>222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91000000</v>
      </c>
      <c r="K29" s="7">
        <v>-10000000</v>
      </c>
      <c r="L29" s="7">
        <v>72000000</v>
      </c>
      <c r="M29" s="7">
        <v>-44000000</v>
      </c>
    </row>
    <row r="30" spans="1:13" ht="12.75">
      <c r="A30" s="216" t="s">
        <v>223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>
        <v>0</v>
      </c>
    </row>
    <row r="31" spans="1:13" ht="12.75">
      <c r="A31" s="216" t="s">
        <v>224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/>
      <c r="M31" s="7">
        <v>0</v>
      </c>
    </row>
    <row r="32" spans="1:13" ht="12.75">
      <c r="A32" s="216" t="s">
        <v>225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195000000</v>
      </c>
      <c r="K32" s="7"/>
      <c r="L32" s="7">
        <v>40000000</v>
      </c>
      <c r="M32" s="7">
        <v>28000000</v>
      </c>
    </row>
    <row r="33" spans="1:13" ht="12.75">
      <c r="A33" s="216" t="s">
        <v>226</v>
      </c>
      <c r="B33" s="217"/>
      <c r="C33" s="217"/>
      <c r="D33" s="217"/>
      <c r="E33" s="217"/>
      <c r="F33" s="217"/>
      <c r="G33" s="217"/>
      <c r="H33" s="218"/>
      <c r="I33" s="1">
        <v>137</v>
      </c>
      <c r="J33" s="127">
        <f>SUM(J34:J37)</f>
        <v>933000000</v>
      </c>
      <c r="K33" s="127">
        <f>SUM(K34:K37)</f>
        <v>537000000</v>
      </c>
      <c r="L33" s="127">
        <f>SUM(L34:L37)</f>
        <v>487000000</v>
      </c>
      <c r="M33" s="127">
        <f>SUM(M34:M37)</f>
        <v>49000000</v>
      </c>
    </row>
    <row r="34" spans="1:13" ht="12.75">
      <c r="A34" s="216" t="s">
        <v>227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9000000</v>
      </c>
      <c r="K34" s="7">
        <v>1000000</v>
      </c>
      <c r="L34" s="7">
        <v>68000000</v>
      </c>
      <c r="M34" s="7">
        <v>65000000</v>
      </c>
    </row>
    <row r="35" spans="1:13" ht="12.75">
      <c r="A35" s="216" t="s">
        <v>228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413000000</v>
      </c>
      <c r="K35" s="7">
        <v>301000000</v>
      </c>
      <c r="L35" s="7">
        <v>143000000</v>
      </c>
      <c r="M35" s="7">
        <v>18000000</v>
      </c>
    </row>
    <row r="36" spans="1:13" ht="12.75">
      <c r="A36" s="216" t="s">
        <v>229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/>
      <c r="M36" s="7">
        <v>0</v>
      </c>
    </row>
    <row r="37" spans="1:13" ht="12.75">
      <c r="A37" s="216" t="s">
        <v>230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511000000</v>
      </c>
      <c r="K37" s="7">
        <v>235000000</v>
      </c>
      <c r="L37" s="7">
        <v>276000000</v>
      </c>
      <c r="M37" s="7">
        <v>-34000000</v>
      </c>
    </row>
    <row r="38" spans="1:13" ht="12.75">
      <c r="A38" s="216" t="s">
        <v>325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326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231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232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233</v>
      </c>
      <c r="B42" s="217"/>
      <c r="C42" s="217"/>
      <c r="D42" s="217"/>
      <c r="E42" s="217"/>
      <c r="F42" s="217"/>
      <c r="G42" s="217"/>
      <c r="H42" s="218"/>
      <c r="I42" s="1">
        <v>146</v>
      </c>
      <c r="J42" s="127">
        <f>J7+J27+J38+J40</f>
        <v>27211000000</v>
      </c>
      <c r="K42" s="127">
        <f>K7+K27+K38+K40</f>
        <v>5951000000</v>
      </c>
      <c r="L42" s="127">
        <f>L7+L27+L38+L40</f>
        <v>27218000000</v>
      </c>
      <c r="M42" s="127">
        <f>M7+M27+M38+M40</f>
        <v>6287000000</v>
      </c>
    </row>
    <row r="43" spans="1:13" ht="12.75">
      <c r="A43" s="216" t="s">
        <v>234</v>
      </c>
      <c r="B43" s="217"/>
      <c r="C43" s="217"/>
      <c r="D43" s="217"/>
      <c r="E43" s="217"/>
      <c r="F43" s="217"/>
      <c r="G43" s="217"/>
      <c r="H43" s="218"/>
      <c r="I43" s="1">
        <v>147</v>
      </c>
      <c r="J43" s="127">
        <f>J10+J33+J39+J41</f>
        <v>24646000000</v>
      </c>
      <c r="K43" s="127">
        <f>K10+K33+K39+K41</f>
        <v>6969000000</v>
      </c>
      <c r="L43" s="127">
        <f>L10+L33+L39+L41</f>
        <v>25549000000</v>
      </c>
      <c r="M43" s="127">
        <f>M10+M33+M39+M41</f>
        <v>6399000000</v>
      </c>
    </row>
    <row r="44" spans="1:13" ht="12.75">
      <c r="A44" s="216" t="s">
        <v>235</v>
      </c>
      <c r="B44" s="217"/>
      <c r="C44" s="217"/>
      <c r="D44" s="217"/>
      <c r="E44" s="217"/>
      <c r="F44" s="217"/>
      <c r="G44" s="217"/>
      <c r="H44" s="218"/>
      <c r="I44" s="1">
        <v>148</v>
      </c>
      <c r="J44" s="127">
        <f>J42-J43</f>
        <v>2565000000</v>
      </c>
      <c r="K44" s="127">
        <f>K42-K43</f>
        <v>-1018000000</v>
      </c>
      <c r="L44" s="127">
        <f>L42-L43</f>
        <v>1669000000</v>
      </c>
      <c r="M44" s="127">
        <f>M42-M43</f>
        <v>-112000000</v>
      </c>
    </row>
    <row r="45" spans="1:13" ht="12.75">
      <c r="A45" s="228" t="s">
        <v>236</v>
      </c>
      <c r="B45" s="229"/>
      <c r="C45" s="229"/>
      <c r="D45" s="229"/>
      <c r="E45" s="229"/>
      <c r="F45" s="229"/>
      <c r="G45" s="229"/>
      <c r="H45" s="230"/>
      <c r="I45" s="1">
        <v>149</v>
      </c>
      <c r="J45" s="127">
        <f>IF(J42&gt;J43,J42-J43,0)</f>
        <v>2565000000</v>
      </c>
      <c r="K45" s="127">
        <f>IF(K42&gt;K43,K42-K43,0)</f>
        <v>0</v>
      </c>
      <c r="L45" s="127">
        <f>IF(L42&gt;L43,L42-L43,0)</f>
        <v>1669000000</v>
      </c>
      <c r="M45" s="127">
        <f>IF(M42&gt;M43,M42-M43,0)</f>
        <v>0</v>
      </c>
    </row>
    <row r="46" spans="1:13" ht="12.75">
      <c r="A46" s="228" t="s">
        <v>237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0">
        <f>IF(J43&gt;J42,J43-J42,0)</f>
        <v>0</v>
      </c>
      <c r="K46" s="50">
        <f>IF(K43&gt;K42,K43-K42,0)</f>
        <v>1018000000</v>
      </c>
      <c r="L46" s="50">
        <f>IF(L43&gt;L42,L43-L42,0)</f>
        <v>0</v>
      </c>
      <c r="M46" s="50">
        <f>IF(M43&gt;M42,M43-M42,0)</f>
        <v>112000000</v>
      </c>
    </row>
    <row r="47" spans="1:13" ht="12.75">
      <c r="A47" s="216" t="s">
        <v>238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598000000</v>
      </c>
      <c r="K47" s="7">
        <v>-85000000</v>
      </c>
      <c r="L47" s="7">
        <v>346000000</v>
      </c>
      <c r="M47" s="7">
        <v>3000000</v>
      </c>
    </row>
    <row r="48" spans="1:13" ht="12.75">
      <c r="A48" s="216" t="s">
        <v>239</v>
      </c>
      <c r="B48" s="217"/>
      <c r="C48" s="217"/>
      <c r="D48" s="217"/>
      <c r="E48" s="217"/>
      <c r="F48" s="217"/>
      <c r="G48" s="217"/>
      <c r="H48" s="218"/>
      <c r="I48" s="1">
        <v>152</v>
      </c>
      <c r="J48" s="127">
        <f>J44-J47</f>
        <v>1967000000</v>
      </c>
      <c r="K48" s="127">
        <f>K44-K47</f>
        <v>-933000000</v>
      </c>
      <c r="L48" s="127">
        <f>L44-L47</f>
        <v>1323000000</v>
      </c>
      <c r="M48" s="127">
        <f>M44-M47</f>
        <v>-115000000</v>
      </c>
    </row>
    <row r="49" spans="1:13" ht="12.75">
      <c r="A49" s="228" t="s">
        <v>240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0">
        <f>IF(J48&gt;0,J48,0)</f>
        <v>1967000000</v>
      </c>
      <c r="K49" s="50">
        <f>IF(K48&gt;0,K48,0)</f>
        <v>0</v>
      </c>
      <c r="L49" s="50">
        <f>IF(L48&gt;0,L48,0)</f>
        <v>1323000000</v>
      </c>
      <c r="M49" s="50">
        <f>IF(M48&gt;0,M48,0)</f>
        <v>0</v>
      </c>
    </row>
    <row r="50" spans="1:13" ht="12.75">
      <c r="A50" s="249" t="s">
        <v>241</v>
      </c>
      <c r="B50" s="250"/>
      <c r="C50" s="250"/>
      <c r="D50" s="250"/>
      <c r="E50" s="250"/>
      <c r="F50" s="250"/>
      <c r="G50" s="250"/>
      <c r="H50" s="251"/>
      <c r="I50" s="2">
        <v>154</v>
      </c>
      <c r="J50" s="56">
        <f>IF(J48&lt;0,-J48,0)</f>
        <v>0</v>
      </c>
      <c r="K50" s="56">
        <f>IF(K48&lt;0,-K48,0)</f>
        <v>933000000</v>
      </c>
      <c r="L50" s="56">
        <f>IF(L48&lt;0,-L48,0)</f>
        <v>0</v>
      </c>
      <c r="M50" s="56">
        <f>IF(M48&lt;0,-M48,0)</f>
        <v>115000000</v>
      </c>
    </row>
    <row r="51" spans="1:13" ht="12.75" customHeight="1">
      <c r="A51" s="225" t="s">
        <v>335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2" spans="1:13" ht="12.75" customHeight="1">
      <c r="A52" s="213" t="s">
        <v>327</v>
      </c>
      <c r="B52" s="214"/>
      <c r="C52" s="214"/>
      <c r="D52" s="214"/>
      <c r="E52" s="214"/>
      <c r="F52" s="214"/>
      <c r="G52" s="214"/>
      <c r="H52" s="214"/>
      <c r="I52" s="121"/>
      <c r="J52" s="121"/>
      <c r="K52" s="121"/>
      <c r="L52" s="121"/>
      <c r="M52" s="122"/>
    </row>
    <row r="53" spans="1:13" ht="12.75">
      <c r="A53" s="252" t="s">
        <v>328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7"/>
      <c r="M53" s="7"/>
    </row>
    <row r="54" spans="1:13" ht="12.75">
      <c r="A54" s="252" t="s">
        <v>329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25" t="s">
        <v>330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 ht="12.75">
      <c r="A56" s="213" t="s">
        <v>331</v>
      </c>
      <c r="B56" s="214"/>
      <c r="C56" s="214"/>
      <c r="D56" s="214"/>
      <c r="E56" s="214"/>
      <c r="F56" s="214"/>
      <c r="G56" s="214"/>
      <c r="H56" s="215"/>
      <c r="I56" s="123">
        <v>157</v>
      </c>
      <c r="J56" s="6">
        <f>J48</f>
        <v>1967000000</v>
      </c>
      <c r="K56" s="6">
        <f>K48</f>
        <v>-933000000</v>
      </c>
      <c r="L56" s="6">
        <f>L48</f>
        <v>1323000000</v>
      </c>
      <c r="M56" s="6">
        <f>M48</f>
        <v>-115000000</v>
      </c>
    </row>
    <row r="57" spans="1:13" ht="12.75">
      <c r="A57" s="216" t="s">
        <v>332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0">
        <f>SUM(J58:J64)</f>
        <v>260000000</v>
      </c>
      <c r="K57" s="50">
        <f>SUM(K58:K64)</f>
        <v>430000000</v>
      </c>
      <c r="L57" s="50">
        <f>SUM(L58:L64)</f>
        <v>-103000000</v>
      </c>
      <c r="M57" s="50">
        <f>SUM(M58:M64)</f>
        <v>-37000000</v>
      </c>
    </row>
    <row r="58" spans="1:13" ht="12.75">
      <c r="A58" s="216" t="s">
        <v>333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287000000</v>
      </c>
      <c r="K58" s="7">
        <v>400000000</v>
      </c>
      <c r="L58" s="7">
        <v>-116000000</v>
      </c>
      <c r="M58" s="7">
        <v>-44000000</v>
      </c>
    </row>
    <row r="59" spans="1:13" ht="15" customHeight="1">
      <c r="A59" s="255" t="s">
        <v>346</v>
      </c>
      <c r="B59" s="256"/>
      <c r="C59" s="256"/>
      <c r="D59" s="256"/>
      <c r="E59" s="256"/>
      <c r="F59" s="256"/>
      <c r="G59" s="256"/>
      <c r="H59" s="257"/>
      <c r="I59" s="1">
        <v>160</v>
      </c>
      <c r="J59" s="7"/>
      <c r="K59" s="7"/>
      <c r="L59" s="7"/>
      <c r="M59" s="7">
        <v>0</v>
      </c>
    </row>
    <row r="60" spans="1:13" ht="16.5" customHeight="1">
      <c r="A60" s="255" t="s">
        <v>340</v>
      </c>
      <c r="B60" s="256"/>
      <c r="C60" s="256"/>
      <c r="D60" s="256"/>
      <c r="E60" s="256"/>
      <c r="F60" s="256"/>
      <c r="G60" s="256"/>
      <c r="H60" s="257"/>
      <c r="I60" s="3">
        <v>161</v>
      </c>
      <c r="J60" s="7">
        <v>-27000000</v>
      </c>
      <c r="K60" s="7">
        <v>30000000</v>
      </c>
      <c r="L60" s="7">
        <v>13000000</v>
      </c>
      <c r="M60" s="7">
        <v>7000000</v>
      </c>
    </row>
    <row r="61" spans="1:13" ht="17.25" customHeight="1">
      <c r="A61" s="255" t="s">
        <v>341</v>
      </c>
      <c r="B61" s="256"/>
      <c r="C61" s="256"/>
      <c r="D61" s="256"/>
      <c r="E61" s="256"/>
      <c r="F61" s="256"/>
      <c r="G61" s="256"/>
      <c r="H61" s="257"/>
      <c r="I61" s="3">
        <v>162</v>
      </c>
      <c r="J61" s="7"/>
      <c r="K61" s="7"/>
      <c r="L61" s="7"/>
      <c r="M61" s="7"/>
    </row>
    <row r="62" spans="1:13" ht="12.75">
      <c r="A62" s="216" t="s">
        <v>345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342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344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339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338</v>
      </c>
      <c r="B66" s="217"/>
      <c r="C66" s="217"/>
      <c r="D66" s="217"/>
      <c r="E66" s="217"/>
      <c r="F66" s="217"/>
      <c r="G66" s="217"/>
      <c r="H66" s="218"/>
      <c r="I66" s="1">
        <v>167</v>
      </c>
      <c r="J66" s="127">
        <f>J57-J65</f>
        <v>260000000</v>
      </c>
      <c r="K66" s="127">
        <f>K57-K65</f>
        <v>430000000</v>
      </c>
      <c r="L66" s="127">
        <f>L57-L65</f>
        <v>-103000000</v>
      </c>
      <c r="M66" s="127">
        <f>M57-M65</f>
        <v>-37000000</v>
      </c>
    </row>
    <row r="67" spans="1:13" ht="12.75">
      <c r="A67" s="216" t="s">
        <v>337</v>
      </c>
      <c r="B67" s="217"/>
      <c r="C67" s="217"/>
      <c r="D67" s="217"/>
      <c r="E67" s="217"/>
      <c r="F67" s="217"/>
      <c r="G67" s="217"/>
      <c r="H67" s="218"/>
      <c r="I67" s="1">
        <v>168</v>
      </c>
      <c r="J67" s="128">
        <f>J56+J66</f>
        <v>2227000000</v>
      </c>
      <c r="K67" s="128">
        <f>K56+K66</f>
        <v>-503000000</v>
      </c>
      <c r="L67" s="128">
        <f>L56+L66</f>
        <v>1220000000</v>
      </c>
      <c r="M67" s="128">
        <f>M56+M66</f>
        <v>-152000000</v>
      </c>
    </row>
    <row r="68" spans="1:13" ht="12.75" customHeight="1">
      <c r="A68" s="262" t="s">
        <v>336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55" t="s">
        <v>334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52" t="s">
        <v>328</v>
      </c>
      <c r="B70" s="253"/>
      <c r="C70" s="253"/>
      <c r="D70" s="253"/>
      <c r="E70" s="253"/>
      <c r="F70" s="253"/>
      <c r="G70" s="253"/>
      <c r="H70" s="254"/>
      <c r="I70" s="1">
        <v>169</v>
      </c>
      <c r="J70" s="56"/>
      <c r="K70" s="56"/>
      <c r="L70" s="56"/>
      <c r="M70" s="56"/>
    </row>
    <row r="71" spans="1:13" ht="12.75">
      <c r="A71" s="259" t="s">
        <v>329</v>
      </c>
      <c r="B71" s="260"/>
      <c r="C71" s="260"/>
      <c r="D71" s="260"/>
      <c r="E71" s="260"/>
      <c r="F71" s="260"/>
      <c r="G71" s="260"/>
      <c r="H71" s="261"/>
      <c r="I71" s="4">
        <v>170</v>
      </c>
      <c r="J71" s="8"/>
      <c r="K71" s="8"/>
      <c r="L71" s="8"/>
      <c r="M71" s="8"/>
    </row>
  </sheetData>
  <sheetProtection/>
  <protectedRanges>
    <protectedRange sqref="J8:K8" name="Range1_3"/>
    <protectedRange sqref="J9:K9" name="Range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56:M57 K66:M67 J53:L54 J70:M70 J47:M47 J56:J67 J71:L71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J46 M37 K33:M33 K42:M46 K28:L32 M32 M34:M35 K34:L41 K12:K27 M12:M29 L12:L24 L26:L2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0" sqref="J40"/>
    </sheetView>
  </sheetViews>
  <sheetFormatPr defaultColWidth="9.140625" defaultRowHeight="12.75"/>
  <cols>
    <col min="1" max="7" width="9.140625" style="49" customWidth="1"/>
    <col min="8" max="8" width="3.57421875" style="49" customWidth="1"/>
    <col min="9" max="9" width="8.00390625" style="49" customWidth="1"/>
    <col min="10" max="10" width="12.57421875" style="49" customWidth="1"/>
    <col min="11" max="11" width="12.140625" style="49" bestFit="1" customWidth="1"/>
    <col min="12" max="16384" width="9.140625" style="49" customWidth="1"/>
  </cols>
  <sheetData>
    <row r="1" spans="1:11" ht="12.75" customHeight="1">
      <c r="A1" s="267" t="s">
        <v>242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359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318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4">
      <c r="A4" s="269" t="s">
        <v>198</v>
      </c>
      <c r="B4" s="269"/>
      <c r="C4" s="269"/>
      <c r="D4" s="269"/>
      <c r="E4" s="269"/>
      <c r="F4" s="269"/>
      <c r="G4" s="269"/>
      <c r="H4" s="269"/>
      <c r="I4" s="60" t="s">
        <v>199</v>
      </c>
      <c r="J4" s="61" t="s">
        <v>200</v>
      </c>
      <c r="K4" s="61" t="s">
        <v>201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2">
        <v>2</v>
      </c>
      <c r="J5" s="63" t="s">
        <v>55</v>
      </c>
      <c r="K5" s="63" t="s">
        <v>56</v>
      </c>
    </row>
    <row r="6" spans="1:11" ht="12.75">
      <c r="A6" s="225" t="s">
        <v>243</v>
      </c>
      <c r="B6" s="241"/>
      <c r="C6" s="241"/>
      <c r="D6" s="241"/>
      <c r="E6" s="241"/>
      <c r="F6" s="241"/>
      <c r="G6" s="241"/>
      <c r="H6" s="241"/>
      <c r="I6" s="271"/>
      <c r="J6" s="271"/>
      <c r="K6" s="272"/>
    </row>
    <row r="7" spans="1:11" ht="12.75">
      <c r="A7" s="219" t="s">
        <v>244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2565000000</v>
      </c>
      <c r="K7" s="7">
        <v>1669000000</v>
      </c>
    </row>
    <row r="8" spans="1:11" ht="12.75">
      <c r="A8" s="219" t="s">
        <v>245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2397000000</v>
      </c>
      <c r="K8" s="7">
        <v>1835000000</v>
      </c>
    </row>
    <row r="9" spans="1:11" ht="12.75">
      <c r="A9" s="219" t="s">
        <v>246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247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248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>
        <v>413000000</v>
      </c>
    </row>
    <row r="12" spans="1:11" ht="12.75">
      <c r="A12" s="219" t="s">
        <v>249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2450000000</v>
      </c>
      <c r="K12" s="7">
        <v>2393000000</v>
      </c>
    </row>
    <row r="13" spans="1:11" ht="12.75">
      <c r="A13" s="216" t="s">
        <v>250</v>
      </c>
      <c r="B13" s="217"/>
      <c r="C13" s="217"/>
      <c r="D13" s="217"/>
      <c r="E13" s="217"/>
      <c r="F13" s="217"/>
      <c r="G13" s="217"/>
      <c r="H13" s="217"/>
      <c r="I13" s="1">
        <v>7</v>
      </c>
      <c r="J13" s="58">
        <f>SUM(J7:J12)</f>
        <v>7412000000</v>
      </c>
      <c r="K13" s="50">
        <f>SUM(K7:K12)</f>
        <v>6310000000</v>
      </c>
    </row>
    <row r="14" spans="1:11" ht="12.75">
      <c r="A14" s="219" t="s">
        <v>251</v>
      </c>
      <c r="B14" s="220"/>
      <c r="C14" s="220"/>
      <c r="D14" s="220"/>
      <c r="E14" s="220"/>
      <c r="F14" s="220"/>
      <c r="G14" s="220"/>
      <c r="H14" s="220"/>
      <c r="I14" s="1">
        <v>8</v>
      </c>
      <c r="J14" s="5">
        <v>2600000000</v>
      </c>
      <c r="K14" s="7">
        <v>247000000</v>
      </c>
    </row>
    <row r="15" spans="1:11" ht="12.75">
      <c r="A15" s="219" t="s">
        <v>252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863000000</v>
      </c>
      <c r="K15" s="7">
        <v>873000000</v>
      </c>
    </row>
    <row r="16" spans="1:11" ht="12.75">
      <c r="A16" s="219" t="s">
        <v>253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>
        <v>934000000</v>
      </c>
      <c r="K16" s="7"/>
    </row>
    <row r="17" spans="1:11" ht="12.75">
      <c r="A17" s="219" t="s">
        <v>254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>
        <v>730000000</v>
      </c>
      <c r="K17" s="7">
        <v>1488000000</v>
      </c>
    </row>
    <row r="18" spans="1:11" ht="12.75">
      <c r="A18" s="216" t="s">
        <v>255</v>
      </c>
      <c r="B18" s="217"/>
      <c r="C18" s="217"/>
      <c r="D18" s="217"/>
      <c r="E18" s="217"/>
      <c r="F18" s="217"/>
      <c r="G18" s="217"/>
      <c r="H18" s="217"/>
      <c r="I18" s="1">
        <v>12</v>
      </c>
      <c r="J18" s="58">
        <f>SUM(J14:J17)</f>
        <v>5127000000</v>
      </c>
      <c r="K18" s="50">
        <f>SUM(K14:K17)</f>
        <v>2608000000</v>
      </c>
    </row>
    <row r="19" spans="1:11" ht="12.75">
      <c r="A19" s="216" t="s">
        <v>257</v>
      </c>
      <c r="B19" s="217"/>
      <c r="C19" s="217"/>
      <c r="D19" s="217"/>
      <c r="E19" s="217"/>
      <c r="F19" s="217"/>
      <c r="G19" s="217"/>
      <c r="H19" s="217"/>
      <c r="I19" s="1">
        <v>13</v>
      </c>
      <c r="J19" s="58">
        <f>IF(J13&gt;J18,J13-J18,0)</f>
        <v>2285000000</v>
      </c>
      <c r="K19" s="50">
        <f>IF(K13&gt;K18,K13-K18,0)</f>
        <v>3702000000</v>
      </c>
    </row>
    <row r="20" spans="1:11" ht="12.75">
      <c r="A20" s="216" t="s">
        <v>256</v>
      </c>
      <c r="B20" s="217"/>
      <c r="C20" s="217"/>
      <c r="D20" s="217"/>
      <c r="E20" s="217"/>
      <c r="F20" s="217"/>
      <c r="G20" s="217"/>
      <c r="H20" s="217"/>
      <c r="I20" s="1">
        <v>14</v>
      </c>
      <c r="J20" s="58">
        <v>0</v>
      </c>
      <c r="K20" s="50">
        <f>IF(K18&gt;K13,K18-K13,0)</f>
        <v>0</v>
      </c>
    </row>
    <row r="21" spans="1:11" ht="12.75">
      <c r="A21" s="225" t="s">
        <v>258</v>
      </c>
      <c r="B21" s="241"/>
      <c r="C21" s="241"/>
      <c r="D21" s="241"/>
      <c r="E21" s="241"/>
      <c r="F21" s="241"/>
      <c r="G21" s="241"/>
      <c r="H21" s="241"/>
      <c r="I21" s="271"/>
      <c r="J21" s="271"/>
      <c r="K21" s="272"/>
    </row>
    <row r="22" spans="1:11" ht="12.75">
      <c r="A22" s="219" t="s">
        <v>259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/>
      <c r="K22" s="7">
        <v>6000000</v>
      </c>
    </row>
    <row r="23" spans="1:11" ht="12.75">
      <c r="A23" s="219" t="s">
        <v>260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261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262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>
        <v>8000000</v>
      </c>
      <c r="K25" s="7">
        <v>1000000</v>
      </c>
    </row>
    <row r="26" spans="1:11" ht="12.75">
      <c r="A26" s="219" t="s">
        <v>263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>
        <v>164000000</v>
      </c>
      <c r="K26" s="7">
        <v>34000000</v>
      </c>
    </row>
    <row r="27" spans="1:11" ht="12.75">
      <c r="A27" s="216" t="s">
        <v>264</v>
      </c>
      <c r="B27" s="217"/>
      <c r="C27" s="217"/>
      <c r="D27" s="217"/>
      <c r="E27" s="217"/>
      <c r="F27" s="217"/>
      <c r="G27" s="217"/>
      <c r="H27" s="217"/>
      <c r="I27" s="1">
        <v>20</v>
      </c>
      <c r="J27" s="58">
        <f>SUM(J22:J26)</f>
        <v>172000000</v>
      </c>
      <c r="K27" s="50">
        <f>SUM(K22:K26)</f>
        <v>41000000</v>
      </c>
    </row>
    <row r="28" spans="1:11" ht="12.75">
      <c r="A28" s="219" t="s">
        <v>265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1388000000</v>
      </c>
      <c r="K28" s="7">
        <v>1195000000</v>
      </c>
    </row>
    <row r="29" spans="1:11" ht="12.75">
      <c r="A29" s="219" t="s">
        <v>266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>
        <v>16000000</v>
      </c>
    </row>
    <row r="30" spans="1:11" ht="12.75">
      <c r="A30" s="219" t="s">
        <v>267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>
        <v>159000000</v>
      </c>
      <c r="K30" s="7">
        <v>44000000</v>
      </c>
    </row>
    <row r="31" spans="1:11" ht="12.75">
      <c r="A31" s="216" t="s">
        <v>268</v>
      </c>
      <c r="B31" s="217"/>
      <c r="C31" s="217"/>
      <c r="D31" s="217"/>
      <c r="E31" s="217"/>
      <c r="F31" s="217"/>
      <c r="G31" s="217"/>
      <c r="H31" s="217"/>
      <c r="I31" s="1">
        <v>24</v>
      </c>
      <c r="J31" s="58">
        <f>SUM(J28:J30)</f>
        <v>1547000000</v>
      </c>
      <c r="K31" s="50">
        <f>SUM(K28:K30)</f>
        <v>1255000000</v>
      </c>
    </row>
    <row r="32" spans="1:11" ht="12.75">
      <c r="A32" s="216" t="s">
        <v>269</v>
      </c>
      <c r="B32" s="217"/>
      <c r="C32" s="217"/>
      <c r="D32" s="217"/>
      <c r="E32" s="217"/>
      <c r="F32" s="217"/>
      <c r="G32" s="217"/>
      <c r="H32" s="217"/>
      <c r="I32" s="1">
        <v>25</v>
      </c>
      <c r="J32" s="58">
        <v>0</v>
      </c>
      <c r="K32" s="50">
        <f>IF(K27&gt;K31,K27-K31,0)</f>
        <v>0</v>
      </c>
    </row>
    <row r="33" spans="1:11" ht="12.75">
      <c r="A33" s="216" t="s">
        <v>270</v>
      </c>
      <c r="B33" s="217"/>
      <c r="C33" s="217"/>
      <c r="D33" s="217"/>
      <c r="E33" s="217"/>
      <c r="F33" s="217"/>
      <c r="G33" s="217"/>
      <c r="H33" s="217"/>
      <c r="I33" s="1">
        <v>26</v>
      </c>
      <c r="J33" s="58">
        <f>IF(J31&gt;J27,J31-J27,0)</f>
        <v>1375000000</v>
      </c>
      <c r="K33" s="50">
        <f>IF(K31&gt;K27,K31-K27,0)</f>
        <v>1214000000</v>
      </c>
    </row>
    <row r="34" spans="1:11" ht="12.75">
      <c r="A34" s="225" t="s">
        <v>271</v>
      </c>
      <c r="B34" s="241"/>
      <c r="C34" s="241"/>
      <c r="D34" s="241"/>
      <c r="E34" s="241"/>
      <c r="F34" s="241"/>
      <c r="G34" s="241"/>
      <c r="H34" s="241"/>
      <c r="I34" s="271"/>
      <c r="J34" s="271"/>
      <c r="K34" s="272"/>
    </row>
    <row r="35" spans="1:11" ht="12.75">
      <c r="A35" s="219" t="s">
        <v>272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/>
      <c r="K35" s="7"/>
    </row>
    <row r="36" spans="1:11" ht="12.75">
      <c r="A36" s="219" t="s">
        <v>273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17751000000</v>
      </c>
      <c r="K36" s="7">
        <v>15063000000</v>
      </c>
    </row>
    <row r="37" spans="1:11" ht="12.75">
      <c r="A37" s="219" t="s">
        <v>274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>
        <v>45000000</v>
      </c>
    </row>
    <row r="38" spans="1:11" ht="12.75">
      <c r="A38" s="216" t="s">
        <v>275</v>
      </c>
      <c r="B38" s="217"/>
      <c r="C38" s="217"/>
      <c r="D38" s="217"/>
      <c r="E38" s="217"/>
      <c r="F38" s="217"/>
      <c r="G38" s="217"/>
      <c r="H38" s="217"/>
      <c r="I38" s="1">
        <v>30</v>
      </c>
      <c r="J38" s="58">
        <f>SUM(J35:J37)</f>
        <v>17751000000</v>
      </c>
      <c r="K38" s="50">
        <f>SUM(K35:K37)</f>
        <v>15108000000</v>
      </c>
    </row>
    <row r="39" spans="1:11" ht="12.75">
      <c r="A39" s="219" t="s">
        <v>276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>
        <v>18243000000</v>
      </c>
      <c r="K39" s="7">
        <v>17503000000</v>
      </c>
    </row>
    <row r="40" spans="1:11" ht="12.75">
      <c r="A40" s="219" t="s">
        <v>277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278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343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279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>
        <v>449000000</v>
      </c>
      <c r="K43" s="7">
        <v>52000000</v>
      </c>
    </row>
    <row r="44" spans="1:11" ht="12.75">
      <c r="A44" s="216" t="s">
        <v>280</v>
      </c>
      <c r="B44" s="217"/>
      <c r="C44" s="217"/>
      <c r="D44" s="217"/>
      <c r="E44" s="217"/>
      <c r="F44" s="217"/>
      <c r="G44" s="217"/>
      <c r="H44" s="217"/>
      <c r="I44" s="1">
        <v>36</v>
      </c>
      <c r="J44" s="58">
        <f>SUM(J39:J43)</f>
        <v>18692000000</v>
      </c>
      <c r="K44" s="50">
        <f>SUM(K39:K43)</f>
        <v>17555000000</v>
      </c>
    </row>
    <row r="45" spans="1:11" ht="12.75">
      <c r="A45" s="216" t="s">
        <v>281</v>
      </c>
      <c r="B45" s="217"/>
      <c r="C45" s="217"/>
      <c r="D45" s="217"/>
      <c r="E45" s="217"/>
      <c r="F45" s="217"/>
      <c r="G45" s="217"/>
      <c r="H45" s="217"/>
      <c r="I45" s="1">
        <v>37</v>
      </c>
      <c r="J45" s="58">
        <f>IF(J38&gt;J44,J38-J44,0)</f>
        <v>0</v>
      </c>
      <c r="K45" s="50">
        <f>IF(K38&gt;K44,K38-K44,0)</f>
        <v>0</v>
      </c>
    </row>
    <row r="46" spans="1:11" ht="12.75">
      <c r="A46" s="216" t="s">
        <v>282</v>
      </c>
      <c r="B46" s="217"/>
      <c r="C46" s="217"/>
      <c r="D46" s="217"/>
      <c r="E46" s="217"/>
      <c r="F46" s="217"/>
      <c r="G46" s="217"/>
      <c r="H46" s="217"/>
      <c r="I46" s="1">
        <v>38</v>
      </c>
      <c r="J46" s="58">
        <f>IF(J44&gt;J38,J44-J38,0)</f>
        <v>941000000</v>
      </c>
      <c r="K46" s="50">
        <f>IF(K44&gt;K38,K44-K38,0)</f>
        <v>2447000000</v>
      </c>
    </row>
    <row r="47" spans="1:11" ht="12.75">
      <c r="A47" s="219" t="s">
        <v>283</v>
      </c>
      <c r="B47" s="220"/>
      <c r="C47" s="220"/>
      <c r="D47" s="220"/>
      <c r="E47" s="220"/>
      <c r="F47" s="220"/>
      <c r="G47" s="220"/>
      <c r="H47" s="220"/>
      <c r="I47" s="1">
        <v>39</v>
      </c>
      <c r="J47" s="58">
        <f>IF(J19-J20+J32-J33+J45-J46&gt;0,J19-J20+J32-J33+J45-J46,0)</f>
        <v>0</v>
      </c>
      <c r="K47" s="50">
        <f>IF(K19-K20+K32-K33+K45-K46&gt;0,K19-K20+K32-K33+K45-K46,0)</f>
        <v>41000000</v>
      </c>
    </row>
    <row r="48" spans="1:11" ht="12.75">
      <c r="A48" s="219" t="s">
        <v>284</v>
      </c>
      <c r="B48" s="220"/>
      <c r="C48" s="220"/>
      <c r="D48" s="220"/>
      <c r="E48" s="220"/>
      <c r="F48" s="220"/>
      <c r="G48" s="220"/>
      <c r="H48" s="220"/>
      <c r="I48" s="1">
        <v>40</v>
      </c>
      <c r="J48" s="58">
        <f>IF(J20-J19+J33-J32+J46-J45&gt;0,J20-J19+J33-J32+J46-J45,0)</f>
        <v>31000000</v>
      </c>
      <c r="K48" s="50">
        <f>IF(K20-K19+K33-K32+K46-K45&gt;0,K20-K19+K33-K32+K46-K45,0)</f>
        <v>0</v>
      </c>
    </row>
    <row r="49" spans="1:11" ht="12.75">
      <c r="A49" s="219" t="s">
        <v>285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260000000</v>
      </c>
      <c r="K49" s="7">
        <v>229000000</v>
      </c>
    </row>
    <row r="50" spans="1:11" ht="12.75">
      <c r="A50" s="219" t="s">
        <v>286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v>0</v>
      </c>
      <c r="K50" s="7">
        <v>41000000</v>
      </c>
    </row>
    <row r="51" spans="1:11" ht="12.75">
      <c r="A51" s="219" t="s">
        <v>287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>
        <v>31000000</v>
      </c>
      <c r="K51" s="7"/>
    </row>
    <row r="52" spans="1:11" ht="12.75">
      <c r="A52" s="231" t="s">
        <v>288</v>
      </c>
      <c r="B52" s="232"/>
      <c r="C52" s="232"/>
      <c r="D52" s="232"/>
      <c r="E52" s="232"/>
      <c r="F52" s="232"/>
      <c r="G52" s="232"/>
      <c r="H52" s="232"/>
      <c r="I52" s="4">
        <v>44</v>
      </c>
      <c r="J52" s="59">
        <f>J49+J50-J51</f>
        <v>229000000</v>
      </c>
      <c r="K52" s="56">
        <f>K49+K50-K51</f>
        <v>270000000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7:K12 J28:K30 J22:K26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52:K52 J44:K48 J38:K38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37" sqref="J37:J53"/>
    </sheetView>
  </sheetViews>
  <sheetFormatPr defaultColWidth="9.140625" defaultRowHeight="12.75"/>
  <cols>
    <col min="1" max="9" width="9.140625" style="49" customWidth="1"/>
    <col min="10" max="10" width="12.140625" style="49" bestFit="1" customWidth="1"/>
    <col min="11" max="16384" width="9.140625" style="49" customWidth="1"/>
  </cols>
  <sheetData>
    <row r="1" spans="1:11" ht="12.75" customHeight="1">
      <c r="A1" s="267" t="s">
        <v>48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3.25">
      <c r="A4" s="269" t="s">
        <v>16</v>
      </c>
      <c r="B4" s="269"/>
      <c r="C4" s="269"/>
      <c r="D4" s="269"/>
      <c r="E4" s="269"/>
      <c r="F4" s="269"/>
      <c r="G4" s="269"/>
      <c r="H4" s="269"/>
      <c r="I4" s="60" t="s">
        <v>53</v>
      </c>
      <c r="J4" s="61" t="s">
        <v>58</v>
      </c>
      <c r="K4" s="61" t="s">
        <v>59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6">
        <v>2</v>
      </c>
      <c r="J5" s="67" t="s">
        <v>55</v>
      </c>
      <c r="K5" s="67" t="s">
        <v>56</v>
      </c>
    </row>
    <row r="6" spans="1:11" ht="12.75">
      <c r="A6" s="225" t="s">
        <v>35</v>
      </c>
      <c r="B6" s="241"/>
      <c r="C6" s="241"/>
      <c r="D6" s="241"/>
      <c r="E6" s="241"/>
      <c r="F6" s="241"/>
      <c r="G6" s="241"/>
      <c r="H6" s="241"/>
      <c r="I6" s="271"/>
      <c r="J6" s="271"/>
      <c r="K6" s="272"/>
    </row>
    <row r="7" spans="1:11" ht="12.75">
      <c r="A7" s="219" t="s">
        <v>50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23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24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25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26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16" t="s">
        <v>49</v>
      </c>
      <c r="B12" s="217"/>
      <c r="C12" s="217"/>
      <c r="D12" s="217"/>
      <c r="E12" s="217"/>
      <c r="F12" s="217"/>
      <c r="G12" s="217"/>
      <c r="H12" s="217"/>
      <c r="I12" s="1">
        <v>6</v>
      </c>
      <c r="J12" s="58"/>
      <c r="K12" s="50">
        <f>SUM(K7:K11)</f>
        <v>0</v>
      </c>
    </row>
    <row r="13" spans="1:11" ht="12.75">
      <c r="A13" s="219" t="s">
        <v>27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28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29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30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31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32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16" t="s">
        <v>13</v>
      </c>
      <c r="B19" s="217"/>
      <c r="C19" s="217"/>
      <c r="D19" s="217"/>
      <c r="E19" s="217"/>
      <c r="F19" s="217"/>
      <c r="G19" s="217"/>
      <c r="H19" s="217"/>
      <c r="I19" s="1">
        <v>13</v>
      </c>
      <c r="J19" s="58"/>
      <c r="K19" s="50">
        <f>SUM(K13:K18)</f>
        <v>0</v>
      </c>
    </row>
    <row r="20" spans="1:11" ht="12.75">
      <c r="A20" s="216" t="s">
        <v>17</v>
      </c>
      <c r="B20" s="276"/>
      <c r="C20" s="276"/>
      <c r="D20" s="276"/>
      <c r="E20" s="276"/>
      <c r="F20" s="276"/>
      <c r="G20" s="276"/>
      <c r="H20" s="277"/>
      <c r="I20" s="1">
        <v>14</v>
      </c>
      <c r="J20" s="58">
        <v>0</v>
      </c>
      <c r="K20" s="50">
        <f>IF(K12&gt;K19,K12-K19,0)</f>
        <v>0</v>
      </c>
    </row>
    <row r="21" spans="1:11" ht="12.75">
      <c r="A21" s="222" t="s">
        <v>18</v>
      </c>
      <c r="B21" s="278"/>
      <c r="C21" s="278"/>
      <c r="D21" s="278"/>
      <c r="E21" s="278"/>
      <c r="F21" s="278"/>
      <c r="G21" s="278"/>
      <c r="H21" s="279"/>
      <c r="I21" s="1">
        <v>15</v>
      </c>
      <c r="J21" s="58">
        <f>IF(J19&gt;J12,J19-J12,0)</f>
        <v>0</v>
      </c>
      <c r="K21" s="50">
        <f>IF(K19&gt;K12,K19-K12,0)</f>
        <v>0</v>
      </c>
    </row>
    <row r="22" spans="1:11" ht="12.75">
      <c r="A22" s="225" t="s">
        <v>36</v>
      </c>
      <c r="B22" s="241"/>
      <c r="C22" s="241"/>
      <c r="D22" s="241"/>
      <c r="E22" s="241"/>
      <c r="F22" s="241"/>
      <c r="G22" s="241"/>
      <c r="H22" s="241"/>
      <c r="I22" s="271"/>
      <c r="J22" s="271"/>
      <c r="K22" s="272"/>
    </row>
    <row r="23" spans="1:11" ht="12.75">
      <c r="A23" s="219" t="s">
        <v>41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42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60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61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43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16" t="s">
        <v>22</v>
      </c>
      <c r="B28" s="217"/>
      <c r="C28" s="217"/>
      <c r="D28" s="217"/>
      <c r="E28" s="217"/>
      <c r="F28" s="217"/>
      <c r="G28" s="217"/>
      <c r="H28" s="217"/>
      <c r="I28" s="1">
        <v>21</v>
      </c>
      <c r="J28" s="58"/>
      <c r="K28" s="50">
        <f>SUM(K23:K27)</f>
        <v>0</v>
      </c>
    </row>
    <row r="29" spans="1:11" ht="12.75">
      <c r="A29" s="219" t="s">
        <v>0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1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2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16" t="s">
        <v>14</v>
      </c>
      <c r="B32" s="217"/>
      <c r="C32" s="217"/>
      <c r="D32" s="217"/>
      <c r="E32" s="217"/>
      <c r="F32" s="217"/>
      <c r="G32" s="217"/>
      <c r="H32" s="217"/>
      <c r="I32" s="1">
        <v>25</v>
      </c>
      <c r="J32" s="58"/>
      <c r="K32" s="50">
        <f>SUM(K29:K31)</f>
        <v>0</v>
      </c>
    </row>
    <row r="33" spans="1:11" ht="12.75">
      <c r="A33" s="216" t="s">
        <v>19</v>
      </c>
      <c r="B33" s="217"/>
      <c r="C33" s="217"/>
      <c r="D33" s="217"/>
      <c r="E33" s="217"/>
      <c r="F33" s="217"/>
      <c r="G33" s="217"/>
      <c r="H33" s="217"/>
      <c r="I33" s="1">
        <v>26</v>
      </c>
      <c r="J33" s="58"/>
      <c r="K33" s="50">
        <f>IF(K28&gt;K32,K28-K32,0)</f>
        <v>0</v>
      </c>
    </row>
    <row r="34" spans="1:11" ht="12.75">
      <c r="A34" s="216" t="s">
        <v>20</v>
      </c>
      <c r="B34" s="217"/>
      <c r="C34" s="217"/>
      <c r="D34" s="217"/>
      <c r="E34" s="217"/>
      <c r="F34" s="217"/>
      <c r="G34" s="217"/>
      <c r="H34" s="217"/>
      <c r="I34" s="1">
        <v>27</v>
      </c>
      <c r="J34" s="58"/>
      <c r="K34" s="50">
        <f>IF(K32&gt;K28,K32-K28,0)</f>
        <v>0</v>
      </c>
    </row>
    <row r="35" spans="1:11" ht="12.75">
      <c r="A35" s="225" t="s">
        <v>37</v>
      </c>
      <c r="B35" s="241"/>
      <c r="C35" s="241"/>
      <c r="D35" s="241"/>
      <c r="E35" s="241"/>
      <c r="F35" s="241"/>
      <c r="G35" s="241"/>
      <c r="H35" s="241"/>
      <c r="I35" s="271">
        <v>0</v>
      </c>
      <c r="J35" s="271"/>
      <c r="K35" s="272"/>
    </row>
    <row r="36" spans="1:11" ht="12.75">
      <c r="A36" s="219" t="s">
        <v>44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6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7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16" t="s">
        <v>15</v>
      </c>
      <c r="B39" s="217"/>
      <c r="C39" s="217"/>
      <c r="D39" s="217"/>
      <c r="E39" s="217"/>
      <c r="F39" s="217"/>
      <c r="G39" s="217"/>
      <c r="H39" s="217"/>
      <c r="I39" s="1">
        <v>31</v>
      </c>
      <c r="J39" s="58"/>
      <c r="K39" s="50">
        <f>SUM(K36:K38)</f>
        <v>0</v>
      </c>
    </row>
    <row r="40" spans="1:11" ht="12.75">
      <c r="A40" s="219" t="s">
        <v>8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9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10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11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12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16" t="s">
        <v>33</v>
      </c>
      <c r="B45" s="217"/>
      <c r="C45" s="217"/>
      <c r="D45" s="217"/>
      <c r="E45" s="217"/>
      <c r="F45" s="217"/>
      <c r="G45" s="217"/>
      <c r="H45" s="217"/>
      <c r="I45" s="1">
        <v>37</v>
      </c>
      <c r="J45" s="58"/>
      <c r="K45" s="50">
        <f>SUM(K40:K44)</f>
        <v>0</v>
      </c>
    </row>
    <row r="46" spans="1:11" ht="12.75">
      <c r="A46" s="216" t="s">
        <v>39</v>
      </c>
      <c r="B46" s="217"/>
      <c r="C46" s="217"/>
      <c r="D46" s="217"/>
      <c r="E46" s="217"/>
      <c r="F46" s="217"/>
      <c r="G46" s="217"/>
      <c r="H46" s="217"/>
      <c r="I46" s="1">
        <v>38</v>
      </c>
      <c r="J46" s="58"/>
      <c r="K46" s="50">
        <f>IF(K39&gt;K45,K39-K45,0)</f>
        <v>0</v>
      </c>
    </row>
    <row r="47" spans="1:11" ht="12.75">
      <c r="A47" s="216" t="s">
        <v>40</v>
      </c>
      <c r="B47" s="217"/>
      <c r="C47" s="217"/>
      <c r="D47" s="217"/>
      <c r="E47" s="217"/>
      <c r="F47" s="217"/>
      <c r="G47" s="217"/>
      <c r="H47" s="217"/>
      <c r="I47" s="1">
        <v>39</v>
      </c>
      <c r="J47" s="58"/>
      <c r="K47" s="50">
        <f>IF(K45&gt;K39,K45-K39,0)</f>
        <v>0</v>
      </c>
    </row>
    <row r="48" spans="1:11" ht="12.75">
      <c r="A48" s="216" t="s">
        <v>34</v>
      </c>
      <c r="B48" s="217"/>
      <c r="C48" s="217"/>
      <c r="D48" s="217"/>
      <c r="E48" s="217"/>
      <c r="F48" s="217"/>
      <c r="G48" s="217"/>
      <c r="H48" s="217"/>
      <c r="I48" s="1">
        <v>40</v>
      </c>
      <c r="J48" s="58"/>
      <c r="K48" s="50">
        <f>IF(K20-K21+K33-K34+K46-K47&gt;0,K20-K21+K33-K34+K46-K47,0)</f>
        <v>0</v>
      </c>
    </row>
    <row r="49" spans="1:11" ht="12.75">
      <c r="A49" s="216" t="s">
        <v>5</v>
      </c>
      <c r="B49" s="217"/>
      <c r="C49" s="217"/>
      <c r="D49" s="217"/>
      <c r="E49" s="217"/>
      <c r="F49" s="217"/>
      <c r="G49" s="217"/>
      <c r="H49" s="217"/>
      <c r="I49" s="1">
        <v>41</v>
      </c>
      <c r="J49" s="58"/>
      <c r="K49" s="50">
        <f>IF(K21-K20+K34-K33+K47-K46&gt;0,K21-K20+K34-K33+K47-K46,0)</f>
        <v>0</v>
      </c>
    </row>
    <row r="50" spans="1:11" ht="12.75">
      <c r="A50" s="216" t="s">
        <v>38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45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46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2" t="s">
        <v>47</v>
      </c>
      <c r="B53" s="223"/>
      <c r="C53" s="223"/>
      <c r="D53" s="223"/>
      <c r="E53" s="223"/>
      <c r="F53" s="223"/>
      <c r="G53" s="223"/>
      <c r="H53" s="223"/>
      <c r="I53" s="4">
        <v>45</v>
      </c>
      <c r="J53" s="59"/>
      <c r="K53" s="56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7" sqref="A17:H17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1.140625" style="70" customWidth="1"/>
    <col min="11" max="11" width="10.7109375" style="70" customWidth="1"/>
    <col min="12" max="16384" width="9.140625" style="70" customWidth="1"/>
  </cols>
  <sheetData>
    <row r="1" spans="1:12" ht="12.75">
      <c r="A1" s="286" t="s">
        <v>289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69"/>
    </row>
    <row r="2" spans="1:12" ht="15.75">
      <c r="A2" s="39"/>
      <c r="B2" s="68"/>
      <c r="C2" s="296" t="s">
        <v>290</v>
      </c>
      <c r="D2" s="296"/>
      <c r="E2" s="71">
        <v>40909</v>
      </c>
      <c r="F2" s="40" t="s">
        <v>101</v>
      </c>
      <c r="G2" s="297">
        <v>41274</v>
      </c>
      <c r="H2" s="298"/>
      <c r="I2" s="68"/>
      <c r="J2" s="68"/>
      <c r="K2" s="68"/>
      <c r="L2" s="72"/>
    </row>
    <row r="3" spans="1:11" ht="24">
      <c r="A3" s="299" t="s">
        <v>198</v>
      </c>
      <c r="B3" s="299"/>
      <c r="C3" s="299"/>
      <c r="D3" s="299"/>
      <c r="E3" s="299"/>
      <c r="F3" s="299"/>
      <c r="G3" s="299"/>
      <c r="H3" s="299"/>
      <c r="I3" s="74" t="s">
        <v>199</v>
      </c>
      <c r="J3" s="75" t="s">
        <v>200</v>
      </c>
      <c r="K3" s="75" t="s">
        <v>201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77">
        <v>2</v>
      </c>
      <c r="J4" s="76" t="s">
        <v>55</v>
      </c>
      <c r="K4" s="76" t="s">
        <v>56</v>
      </c>
    </row>
    <row r="5" spans="1:11" ht="12.75">
      <c r="A5" s="288" t="s">
        <v>291</v>
      </c>
      <c r="B5" s="289"/>
      <c r="C5" s="289"/>
      <c r="D5" s="289"/>
      <c r="E5" s="289"/>
      <c r="F5" s="289"/>
      <c r="G5" s="289"/>
      <c r="H5" s="289"/>
      <c r="I5" s="41">
        <v>1</v>
      </c>
      <c r="J5" s="42">
        <v>9000000000</v>
      </c>
      <c r="K5" s="42">
        <v>9000000000</v>
      </c>
    </row>
    <row r="6" spans="1:11" ht="12.75">
      <c r="A6" s="288" t="s">
        <v>292</v>
      </c>
      <c r="B6" s="289"/>
      <c r="C6" s="289"/>
      <c r="D6" s="289"/>
      <c r="E6" s="289"/>
      <c r="F6" s="289"/>
      <c r="G6" s="289"/>
      <c r="H6" s="289"/>
      <c r="I6" s="41">
        <v>2</v>
      </c>
      <c r="J6" s="43"/>
      <c r="K6" s="43"/>
    </row>
    <row r="7" spans="1:11" ht="12.75">
      <c r="A7" s="288" t="s">
        <v>293</v>
      </c>
      <c r="B7" s="289"/>
      <c r="C7" s="289"/>
      <c r="D7" s="289"/>
      <c r="E7" s="289"/>
      <c r="F7" s="289"/>
      <c r="G7" s="289"/>
      <c r="H7" s="289"/>
      <c r="I7" s="41">
        <v>3</v>
      </c>
      <c r="J7" s="43">
        <v>2239000000</v>
      </c>
      <c r="K7" s="43">
        <v>2123000000</v>
      </c>
    </row>
    <row r="8" spans="1:11" ht="12.75">
      <c r="A8" s="288" t="s">
        <v>294</v>
      </c>
      <c r="B8" s="289"/>
      <c r="C8" s="289"/>
      <c r="D8" s="289"/>
      <c r="E8" s="289"/>
      <c r="F8" s="289"/>
      <c r="G8" s="289"/>
      <c r="H8" s="289"/>
      <c r="I8" s="41">
        <v>4</v>
      </c>
      <c r="J8" s="43">
        <v>1556000000</v>
      </c>
      <c r="K8" s="43">
        <v>3043000000</v>
      </c>
    </row>
    <row r="9" spans="1:11" ht="12.75">
      <c r="A9" s="288" t="s">
        <v>295</v>
      </c>
      <c r="B9" s="289"/>
      <c r="C9" s="289"/>
      <c r="D9" s="289"/>
      <c r="E9" s="289"/>
      <c r="F9" s="289"/>
      <c r="G9" s="289"/>
      <c r="H9" s="289"/>
      <c r="I9" s="41">
        <v>5</v>
      </c>
      <c r="J9" s="43">
        <v>1487000000</v>
      </c>
      <c r="K9" s="43">
        <v>1323000000</v>
      </c>
    </row>
    <row r="10" spans="1:11" ht="12.75">
      <c r="A10" s="288" t="s">
        <v>296</v>
      </c>
      <c r="B10" s="289"/>
      <c r="C10" s="289"/>
      <c r="D10" s="289"/>
      <c r="E10" s="289"/>
      <c r="F10" s="289"/>
      <c r="G10" s="289"/>
      <c r="H10" s="289"/>
      <c r="I10" s="41">
        <v>6</v>
      </c>
      <c r="J10" s="43"/>
      <c r="K10" s="43"/>
    </row>
    <row r="11" spans="1:11" ht="12.75">
      <c r="A11" s="288" t="s">
        <v>297</v>
      </c>
      <c r="B11" s="289"/>
      <c r="C11" s="289"/>
      <c r="D11" s="289"/>
      <c r="E11" s="289"/>
      <c r="F11" s="289"/>
      <c r="G11" s="289"/>
      <c r="H11" s="289"/>
      <c r="I11" s="41">
        <v>7</v>
      </c>
      <c r="J11" s="43"/>
      <c r="K11" s="43"/>
    </row>
    <row r="12" spans="1:11" ht="12.75">
      <c r="A12" s="288" t="s">
        <v>298</v>
      </c>
      <c r="B12" s="289"/>
      <c r="C12" s="289"/>
      <c r="D12" s="289"/>
      <c r="E12" s="289"/>
      <c r="F12" s="289"/>
      <c r="G12" s="289"/>
      <c r="H12" s="289"/>
      <c r="I12" s="41">
        <v>8</v>
      </c>
      <c r="J12" s="43"/>
      <c r="K12" s="43">
        <v>13000000</v>
      </c>
    </row>
    <row r="13" spans="1:11" ht="12.75">
      <c r="A13" s="288" t="s">
        <v>299</v>
      </c>
      <c r="B13" s="289"/>
      <c r="C13" s="289"/>
      <c r="D13" s="289"/>
      <c r="E13" s="289"/>
      <c r="F13" s="289"/>
      <c r="G13" s="289"/>
      <c r="H13" s="289"/>
      <c r="I13" s="41">
        <v>9</v>
      </c>
      <c r="J13" s="43"/>
      <c r="K13" s="43"/>
    </row>
    <row r="14" spans="1:11" ht="12.75">
      <c r="A14" s="290" t="s">
        <v>300</v>
      </c>
      <c r="B14" s="291"/>
      <c r="C14" s="291"/>
      <c r="D14" s="291"/>
      <c r="E14" s="291"/>
      <c r="F14" s="291"/>
      <c r="G14" s="291"/>
      <c r="H14" s="291"/>
      <c r="I14" s="41">
        <v>10</v>
      </c>
      <c r="J14" s="131">
        <f>SUM(J5:J13)</f>
        <v>14282000000</v>
      </c>
      <c r="K14" s="131">
        <f>SUM(K5:K13)</f>
        <v>15502000000</v>
      </c>
    </row>
    <row r="15" spans="1:11" ht="12.75">
      <c r="A15" s="288" t="s">
        <v>301</v>
      </c>
      <c r="B15" s="289"/>
      <c r="C15" s="289"/>
      <c r="D15" s="289"/>
      <c r="E15" s="289"/>
      <c r="F15" s="289"/>
      <c r="G15" s="289"/>
      <c r="H15" s="289"/>
      <c r="I15" s="41">
        <v>11</v>
      </c>
      <c r="J15" s="43">
        <f>'[1]RDG'!J58</f>
        <v>287000000</v>
      </c>
      <c r="K15" s="43">
        <f>'[1]RDG'!L58</f>
        <v>-116000000</v>
      </c>
    </row>
    <row r="16" spans="1:11" ht="12.75">
      <c r="A16" s="288" t="s">
        <v>302</v>
      </c>
      <c r="B16" s="289"/>
      <c r="C16" s="289"/>
      <c r="D16" s="289"/>
      <c r="E16" s="289"/>
      <c r="F16" s="289"/>
      <c r="G16" s="289"/>
      <c r="H16" s="289"/>
      <c r="I16" s="41">
        <v>12</v>
      </c>
      <c r="J16" s="43"/>
      <c r="K16" s="43"/>
    </row>
    <row r="17" spans="1:11" ht="12.75">
      <c r="A17" s="288" t="s">
        <v>303</v>
      </c>
      <c r="B17" s="289"/>
      <c r="C17" s="289"/>
      <c r="D17" s="289"/>
      <c r="E17" s="289"/>
      <c r="F17" s="289"/>
      <c r="G17" s="289"/>
      <c r="H17" s="289"/>
      <c r="I17" s="41">
        <v>13</v>
      </c>
      <c r="J17" s="43"/>
      <c r="K17" s="43"/>
    </row>
    <row r="18" spans="1:11" ht="12.75">
      <c r="A18" s="288" t="s">
        <v>304</v>
      </c>
      <c r="B18" s="289"/>
      <c r="C18" s="289"/>
      <c r="D18" s="289"/>
      <c r="E18" s="289"/>
      <c r="F18" s="289"/>
      <c r="G18" s="289"/>
      <c r="H18" s="289"/>
      <c r="I18" s="41">
        <v>14</v>
      </c>
      <c r="J18" s="43"/>
      <c r="K18" s="43"/>
    </row>
    <row r="19" spans="1:11" ht="12.75">
      <c r="A19" s="288" t="s">
        <v>305</v>
      </c>
      <c r="B19" s="289"/>
      <c r="C19" s="289"/>
      <c r="D19" s="289"/>
      <c r="E19" s="289"/>
      <c r="F19" s="289"/>
      <c r="G19" s="289"/>
      <c r="H19" s="289"/>
      <c r="I19" s="41">
        <v>15</v>
      </c>
      <c r="J19" s="43"/>
      <c r="K19" s="43"/>
    </row>
    <row r="20" spans="1:11" ht="12.75">
      <c r="A20" s="288" t="s">
        <v>306</v>
      </c>
      <c r="B20" s="289"/>
      <c r="C20" s="289"/>
      <c r="D20" s="289"/>
      <c r="E20" s="289"/>
      <c r="F20" s="289"/>
      <c r="G20" s="289"/>
      <c r="H20" s="289"/>
      <c r="I20" s="41">
        <v>16</v>
      </c>
      <c r="J20" s="43">
        <f>'[1]RDG'!J56+'[1]RDG'!J60</f>
        <v>1940000000</v>
      </c>
      <c r="K20" s="43">
        <f>'[1]RDG'!L56+'[1]RDG'!L60</f>
        <v>1336000000</v>
      </c>
    </row>
    <row r="21" spans="1:11" ht="12.75">
      <c r="A21" s="290" t="s">
        <v>307</v>
      </c>
      <c r="B21" s="291"/>
      <c r="C21" s="291"/>
      <c r="D21" s="291"/>
      <c r="E21" s="291"/>
      <c r="F21" s="291"/>
      <c r="G21" s="291"/>
      <c r="H21" s="291"/>
      <c r="I21" s="41">
        <v>17</v>
      </c>
      <c r="J21" s="131">
        <f>SUM(J15:J20)</f>
        <v>2227000000</v>
      </c>
      <c r="K21" s="131">
        <f>SUM(K15:K20)</f>
        <v>1220000000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308</v>
      </c>
      <c r="B23" s="281"/>
      <c r="C23" s="281"/>
      <c r="D23" s="281"/>
      <c r="E23" s="281"/>
      <c r="F23" s="281"/>
      <c r="G23" s="281"/>
      <c r="H23" s="281"/>
      <c r="I23" s="44">
        <v>18</v>
      </c>
      <c r="J23" s="42"/>
      <c r="K23" s="42"/>
    </row>
    <row r="24" spans="1:11" ht="17.25" customHeight="1">
      <c r="A24" s="282" t="s">
        <v>309</v>
      </c>
      <c r="B24" s="283"/>
      <c r="C24" s="283"/>
      <c r="D24" s="283"/>
      <c r="E24" s="283"/>
      <c r="F24" s="283"/>
      <c r="G24" s="283"/>
      <c r="H24" s="283"/>
      <c r="I24" s="45">
        <v>19</v>
      </c>
      <c r="J24" s="73"/>
      <c r="K24" s="73"/>
    </row>
    <row r="25" spans="1:11" ht="30" customHeight="1">
      <c r="A25" s="284" t="s">
        <v>310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20" sqref="D2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1" t="s">
        <v>54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2" t="s">
        <v>57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Bandula Martina</cp:lastModifiedBy>
  <cp:lastPrinted>2013-02-14T09:59:49Z</cp:lastPrinted>
  <dcterms:created xsi:type="dcterms:W3CDTF">2008-10-17T11:51:54Z</dcterms:created>
  <dcterms:modified xsi:type="dcterms:W3CDTF">2013-09-30T10:18:10Z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