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436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<sst xmlns="http://schemas.openxmlformats.org/spreadsheetml/2006/main" count="398" uniqueCount="345">
  <si>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</si>
  <si>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</si>
  <si>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</si>
  <si>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</si>
  <si>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</si>
  <si>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</si>
  <si>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</si>
  <si>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</si>
  <si>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</si>
  <si>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</si>
  <si>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</si>
  <si>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</si>
  <si>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</si>
  <si>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</si>
  <si>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</si>
  <si>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</si>
  <si>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</si>
  <si>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</si>
  <si>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</si>
  <si>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</si>
  <si>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</si>
  <si>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</si>
  <si>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</si>
  <si>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</si>
  <si>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</si>
  <si>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</si>
  <si>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</si>
  <si>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</si>
  <si>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</si>
  <si>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</si>
  <si>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</si>
  <si>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</si>
  <si>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</si>
  <si>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</si>
  <si>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</si>
  <si>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</si>
  <si>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</si>
  <si>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</si>
  <si>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</si>
  <si>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</si>
  <si>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</si>
  <si>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</si>
  <si>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</si>
  <si>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</si>
  <si>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</si>
  <si>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</si>
  <si>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</si>
  <si>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</si>
  <si>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</si>
  <si>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</si>
  <si>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</si>
  <si>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</si>
  <si>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</si>
  <si>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</si>
  <si>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</si>
  <si>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</si>
  <si>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</si>
  <si>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</si>
  <si>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</si>
  <si>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</si>
  <si>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</si>
  <si>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</si>
  <si>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</si>
  <si>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</si>
  <si>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</si>
  <si>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</si>
  <si>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</si>
  <si>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</si>
  <si>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</si>
  <si>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</si>
  <si>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</si>
  <si>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</si>
  <si>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</si>
  <si>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</si>
  <si>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</si>
  <si>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</si>
  <si>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</si>
  <si>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</si>
  <si>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</si>
  <si>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</si>
  <si>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</si>
  <si>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</si>
  <si>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</si>
  <si>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</si>
  <si>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</si>
  <si>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</si>
  <si>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</si>
  <si>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</si>
  <si>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</si>
  <si>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</si>
  <si>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</si>
  <si>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</si>
  <si>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</si>
  <si>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</si>
  <si>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</si>
  <si>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</si>
  <si>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</si>
  <si>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</si>
  <si>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</si>
  <si>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</si>
  <si>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</si>
  <si>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</si>
  <si>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</si>
  <si>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</si>
  <si>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</si>
  <si>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</si>
  <si>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</si>
  <si>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</si>
  <si>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</si>
  <si>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</si>
  <si>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</si>
  <si>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</si>
  <si>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</si>
  <si>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</si>
  <si>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</si>
  <si>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</si>
  <si>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</si>
  <si>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</si>
  <si>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</si>
  <si>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</si>
  <si>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</si>
  <si>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</si>
  <si>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</si>
  <si>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</si>
  <si>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</si>
  <si>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</si>
  <si>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</si>
  <si>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</si>
  <si>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</si>
  <si>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</si>
  <si>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</si>
  <si>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</si>
  <si>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</si>
  <si>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</si>
  <si>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</si>
  <si>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</si>
  <si>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</si>
  <si>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</si>
  <si>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</si>
  <si>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</si>
  <si>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</si>
  <si>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</si>
  <si>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</si>
  <si>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</si>
  <si>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</si>
  <si>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</si>
  <si>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</si>
  <si>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</si>
  <si>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</si>
  <si>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</si>
  <si>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</si>
  <si>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</si>
  <si>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</si>
  <si>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</si>
  <si>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</si>
  <si>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</si>
  <si>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</si>
  <si>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</si>
  <si>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</si>
  <si>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</si>
  <si>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</si>
  <si>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</si>
  <si>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</si>
  <si>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</si>
  <si>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</si>
  <si>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</si>
  <si>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</si>
  <si>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</si>
  <si>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</si>
  <si>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</si>
  <si>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</si>
  <si>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</si>
  <si>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</si>
  <si>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</si>
  <si>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</si>
  <si>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</si>
  <si>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</si>
  <si>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</si>
  <si>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</si>
  <si>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</si>
  <si>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</si>
  <si>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</si>
  <si>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</si>
  <si>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</si>
  <si>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</si>
  <si>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</si>
  <si>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</si>
  <si>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</si>
  <si>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</si>
  <si>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</si>
  <si>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</si>
  <si>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</si>
  <si>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</si>
  <si>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</si>
  <si>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</si>
  <si>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</si>
  <si>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</si>
  <si>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</si>
  <si>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</si>
  <si>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</si>
  <si>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</si>
  <si>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</si>
  <si>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</si>
  <si>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</si>
  <si>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</si>
  <si>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</si>
  <si>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</si>
  <si>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</si>
  <si>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</si>
  <si>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</si>
  <si>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</si>
  <si>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</si>
  <si>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</si>
  <si>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</si>
  <si>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</si>
  <si>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</si>
  <si>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</si>
  <si>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</si>
  <si>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</si>
  <si>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</si>
  <si>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</si>
  <si>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</si>
  <si>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</si>
  <si>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</si>
  <si>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</si>
  <si>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</si>
  <si>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</si>
  <si>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</si>
  <si>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</si>
  <si>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</si>
  <si>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</si>
  <si>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</si>
  <si>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</si>
  <si>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</si>
  <si>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</si>
  <si>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</si>
  <si>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</si>
  <si>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</si>
  <si>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</si>
  <si>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</si>
  <si>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</si>
  <si>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</si>
  <si>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</si>
  <si>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</si>
  <si>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</si>
  <si>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</si>
  <si>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</si>
  <si>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</si>
  <si>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</si>
  <si>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</si>
  <si>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</si>
  <si>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</si>
  <si>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</si>
  <si>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</si>
  <si>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</si>
  <si>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</si>
  <si>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</si>
  <si>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</si>
  <si>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</si>
  <si>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</si>
  <si>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</si>
  <si>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</si>
  <si>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</si>
  <si>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</si>
  <si>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</si>
  <si>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</si>
  <si>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</si>
  <si>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</si>
  <si>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</si>
  <si>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</si>
  <si>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</si>
  <si>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</si>
  <si>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</si>
  <si>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</si>
  <si>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</si>
  <si>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</si>
  <si>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</si>
  <si>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</si>
  <si>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</si>
  <si>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</si>
  <si>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</si>
  <si>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</si>
  <si>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</si>
  <si>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</si>
  <si>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</si>
  <si>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</si>
  <si>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</si>
  <si>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</si>
  <si>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</si>
  <si>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</si>
  <si>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</si>
  <si>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</si>
  <si>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</si>
  <si>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</si>
  <si>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</si>
  <si>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</si>
  <si>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</si>
  <si>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</si>
  <si>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</si>
  <si>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</si>
  <si>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</si>
  <si>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</si>
  <si>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</si>
  <si>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</si>
  <si>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</si>
  <si>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</si>
  <si>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</si>
  <si>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</si>
  <si>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</si>
  <si>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</si>
  <si>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</si>
  <si>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</si>
  <si>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</si>
  <si>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</si>
  <si>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</si>
  <si>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</si>
  <si>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</si>
  <si>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</si>
  <si>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</si>
  <si>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</si>
  <si>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</si>
  <si>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</si>
  <si>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</si>
  <si>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</si>
  <si>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</si>
  <si>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</si>
  <si>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</si>
  <si>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</si>
  <si>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NE</t>
  </si>
  <si>
    <t>Top računovodstvo servisi d.o.o.; Zagreb; Član INA Grupe</t>
  </si>
  <si>
    <t>01 612-3143</t>
  </si>
  <si>
    <t>01 612-3115</t>
  </si>
  <si>
    <t>Ratko.Markovic@trs.ina.hr </t>
  </si>
  <si>
    <t>01.01.2013.</t>
  </si>
  <si>
    <t>31.03.2013.</t>
  </si>
  <si>
    <t>1920</t>
  </si>
  <si>
    <t>Zoltán Sándor Áldott</t>
  </si>
  <si>
    <t>investitori@ina.hr</t>
  </si>
  <si>
    <t>stanje na dan 31.03.2013.</t>
  </si>
  <si>
    <t>u razdoblju 01.01.2013. do 31.03.2013.</t>
  </si>
  <si>
    <t>Obveznik:  INA, d.d. (Matica) ZAGREB</t>
  </si>
  <si>
    <t>Obveznik: INA, d.d. (Matica) ZAGREB</t>
  </si>
  <si>
    <t>za razdoblje od 01.01.</t>
  </si>
  <si>
    <t>INA - Industrija nafte d.d.(Matica)</t>
  </si>
  <si>
    <t>Marković Ratko dipl.oec.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</si>
</sst>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28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&#160;" TargetMode="External" /><Relationship Id="rId3" Type="http://schemas.openxmlformats.org/officeDocument/2006/relationships/hyperlink" Target="mailto:investitori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46" sqref="C46:I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247</v>
      </c>
      <c r="B1" s="176"/>
      <c r="C1" s="17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0" t="s">
        <v>248</v>
      </c>
      <c r="B2" s="131"/>
      <c r="C2" s="131"/>
      <c r="D2" s="132"/>
      <c r="E2" s="117" t="s">
        <v>333</v>
      </c>
      <c r="F2" s="12"/>
      <c r="G2" s="13" t="s">
        <v>249</v>
      </c>
      <c r="H2" s="117" t="s">
        <v>334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3" t="s">
        <v>315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6" t="s">
        <v>250</v>
      </c>
      <c r="B6" s="137"/>
      <c r="C6" s="128" t="s">
        <v>321</v>
      </c>
      <c r="D6" s="12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38" t="s">
        <v>251</v>
      </c>
      <c r="B8" s="139"/>
      <c r="C8" s="128" t="s">
        <v>322</v>
      </c>
      <c r="D8" s="12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5" t="s">
        <v>252</v>
      </c>
      <c r="B10" s="126"/>
      <c r="C10" s="128" t="s">
        <v>323</v>
      </c>
      <c r="D10" s="129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6" t="s">
        <v>253</v>
      </c>
      <c r="B12" s="137"/>
      <c r="C12" s="140" t="s">
        <v>343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6" t="s">
        <v>254</v>
      </c>
      <c r="B14" s="137"/>
      <c r="C14" s="143">
        <v>10000</v>
      </c>
      <c r="D14" s="144"/>
      <c r="E14" s="16"/>
      <c r="F14" s="140" t="s">
        <v>324</v>
      </c>
      <c r="G14" s="141"/>
      <c r="H14" s="141"/>
      <c r="I14" s="14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6" t="s">
        <v>255</v>
      </c>
      <c r="B16" s="137"/>
      <c r="C16" s="140" t="s">
        <v>325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6" t="s">
        <v>256</v>
      </c>
      <c r="B18" s="137"/>
      <c r="C18" s="145" t="s">
        <v>337</v>
      </c>
      <c r="D18" s="146"/>
      <c r="E18" s="146"/>
      <c r="F18" s="146"/>
      <c r="G18" s="146"/>
      <c r="H18" s="146"/>
      <c r="I18" s="147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6" t="s">
        <v>257</v>
      </c>
      <c r="B20" s="137"/>
      <c r="C20" s="145" t="s">
        <v>326</v>
      </c>
      <c r="D20" s="146"/>
      <c r="E20" s="146"/>
      <c r="F20" s="146"/>
      <c r="G20" s="146"/>
      <c r="H20" s="146"/>
      <c r="I20" s="147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6" t="s">
        <v>258</v>
      </c>
      <c r="B22" s="137"/>
      <c r="C22" s="118">
        <v>133</v>
      </c>
      <c r="D22" s="140" t="s">
        <v>324</v>
      </c>
      <c r="E22" s="148"/>
      <c r="F22" s="149"/>
      <c r="G22" s="136"/>
      <c r="H22" s="15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6" t="s">
        <v>259</v>
      </c>
      <c r="B24" s="137"/>
      <c r="C24" s="118">
        <v>21</v>
      </c>
      <c r="D24" s="140" t="s">
        <v>327</v>
      </c>
      <c r="E24" s="148"/>
      <c r="F24" s="148"/>
      <c r="G24" s="149"/>
      <c r="H24" s="50" t="s">
        <v>260</v>
      </c>
      <c r="I24" s="119">
        <v>8585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36" t="s">
        <v>261</v>
      </c>
      <c r="B26" s="137"/>
      <c r="C26" s="120" t="s">
        <v>328</v>
      </c>
      <c r="D26" s="25"/>
      <c r="E26" s="33"/>
      <c r="F26" s="24"/>
      <c r="G26" s="151" t="s">
        <v>262</v>
      </c>
      <c r="H26" s="137"/>
      <c r="I26" s="121" t="s">
        <v>335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2" t="s">
        <v>263</v>
      </c>
      <c r="B28" s="153"/>
      <c r="C28" s="154"/>
      <c r="D28" s="154"/>
      <c r="E28" s="155" t="s">
        <v>264</v>
      </c>
      <c r="F28" s="156"/>
      <c r="G28" s="156"/>
      <c r="H28" s="157" t="s">
        <v>265</v>
      </c>
      <c r="I28" s="158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9"/>
      <c r="B30" s="160"/>
      <c r="C30" s="160"/>
      <c r="D30" s="161"/>
      <c r="E30" s="159"/>
      <c r="F30" s="160"/>
      <c r="G30" s="160"/>
      <c r="H30" s="128"/>
      <c r="I30" s="129"/>
      <c r="J30" s="10"/>
      <c r="K30" s="10"/>
      <c r="L30" s="10"/>
    </row>
    <row r="31" spans="1:12" ht="12.75">
      <c r="A31" s="92"/>
      <c r="B31" s="22"/>
      <c r="C31" s="21"/>
      <c r="D31" s="162"/>
      <c r="E31" s="162"/>
      <c r="F31" s="162"/>
      <c r="G31" s="163"/>
      <c r="H31" s="16"/>
      <c r="I31" s="99"/>
      <c r="J31" s="10"/>
      <c r="K31" s="10"/>
      <c r="L31" s="10"/>
    </row>
    <row r="32" spans="1:12" ht="12.75">
      <c r="A32" s="159"/>
      <c r="B32" s="160"/>
      <c r="C32" s="160"/>
      <c r="D32" s="161"/>
      <c r="E32" s="159"/>
      <c r="F32" s="160"/>
      <c r="G32" s="160"/>
      <c r="H32" s="128"/>
      <c r="I32" s="129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9"/>
      <c r="B34" s="160"/>
      <c r="C34" s="160"/>
      <c r="D34" s="161"/>
      <c r="E34" s="159"/>
      <c r="F34" s="160"/>
      <c r="G34" s="160"/>
      <c r="H34" s="128"/>
      <c r="I34" s="129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9"/>
      <c r="B36" s="160"/>
      <c r="C36" s="160"/>
      <c r="D36" s="161"/>
      <c r="E36" s="159"/>
      <c r="F36" s="160"/>
      <c r="G36" s="160"/>
      <c r="H36" s="128"/>
      <c r="I36" s="129"/>
      <c r="J36" s="10"/>
      <c r="K36" s="10"/>
      <c r="L36" s="10"/>
    </row>
    <row r="37" spans="1:12" ht="12.75">
      <c r="A37" s="101"/>
      <c r="B37" s="30"/>
      <c r="C37" s="164"/>
      <c r="D37" s="165"/>
      <c r="E37" s="16"/>
      <c r="F37" s="164"/>
      <c r="G37" s="165"/>
      <c r="H37" s="16"/>
      <c r="I37" s="93"/>
      <c r="J37" s="10"/>
      <c r="K37" s="10"/>
      <c r="L37" s="10"/>
    </row>
    <row r="38" spans="1:12" ht="12.75">
      <c r="A38" s="159"/>
      <c r="B38" s="160"/>
      <c r="C38" s="160"/>
      <c r="D38" s="161"/>
      <c r="E38" s="159"/>
      <c r="F38" s="160"/>
      <c r="G38" s="160"/>
      <c r="H38" s="128"/>
      <c r="I38" s="12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9"/>
      <c r="B40" s="160"/>
      <c r="C40" s="160"/>
      <c r="D40" s="161"/>
      <c r="E40" s="159"/>
      <c r="F40" s="160"/>
      <c r="G40" s="160"/>
      <c r="H40" s="128"/>
      <c r="I40" s="129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5" t="s">
        <v>266</v>
      </c>
      <c r="B44" s="171"/>
      <c r="C44" s="178" t="s">
        <v>329</v>
      </c>
      <c r="D44" s="173"/>
      <c r="E44" s="173"/>
      <c r="F44" s="173"/>
      <c r="G44" s="173"/>
      <c r="H44" s="173"/>
      <c r="I44" s="174"/>
      <c r="J44" s="10"/>
      <c r="K44" s="10"/>
      <c r="L44" s="10"/>
    </row>
    <row r="45" spans="1:12" ht="12.75">
      <c r="A45" s="101"/>
      <c r="B45" s="30"/>
      <c r="C45" s="164"/>
      <c r="D45" s="165"/>
      <c r="E45" s="16"/>
      <c r="F45" s="164"/>
      <c r="G45" s="165"/>
      <c r="H45" s="16"/>
      <c r="I45" s="93"/>
      <c r="J45" s="10"/>
      <c r="K45" s="10"/>
      <c r="L45" s="10"/>
    </row>
    <row r="46" spans="1:12" ht="12.75">
      <c r="A46" s="125" t="s">
        <v>267</v>
      </c>
      <c r="B46" s="171"/>
      <c r="C46" s="140" t="s">
        <v>344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5" t="s">
        <v>269</v>
      </c>
      <c r="B48" s="171"/>
      <c r="C48" s="172" t="s">
        <v>330</v>
      </c>
      <c r="D48" s="173"/>
      <c r="E48" s="174"/>
      <c r="F48" s="16"/>
      <c r="G48" s="50" t="s">
        <v>270</v>
      </c>
      <c r="H48" s="172" t="s">
        <v>331</v>
      </c>
      <c r="I48" s="17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5" t="s">
        <v>256</v>
      </c>
      <c r="B50" s="171"/>
      <c r="C50" s="181" t="s">
        <v>332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6" t="s">
        <v>271</v>
      </c>
      <c r="B52" s="137"/>
      <c r="C52" s="172" t="s">
        <v>336</v>
      </c>
      <c r="D52" s="173"/>
      <c r="E52" s="173"/>
      <c r="F52" s="173"/>
      <c r="G52" s="173"/>
      <c r="H52" s="173"/>
      <c r="I52" s="142"/>
      <c r="J52" s="10"/>
      <c r="K52" s="10"/>
      <c r="L52" s="10"/>
    </row>
    <row r="53" spans="1:12" ht="12.75">
      <c r="A53" s="105"/>
      <c r="B53" s="20"/>
      <c r="C53" s="177" t="s">
        <v>272</v>
      </c>
      <c r="D53" s="177"/>
      <c r="E53" s="177"/>
      <c r="F53" s="177"/>
      <c r="G53" s="177"/>
      <c r="H53" s="177"/>
      <c r="I53" s="106"/>
      <c r="J53" s="10"/>
      <c r="K53" s="10"/>
      <c r="L53" s="10"/>
    </row>
    <row r="54" spans="1:12" ht="12.75">
      <c r="A54" s="105"/>
      <c r="B54" s="20"/>
      <c r="C54" s="35"/>
      <c r="D54" s="35"/>
      <c r="E54" s="35"/>
      <c r="F54" s="35"/>
      <c r="G54" s="35"/>
      <c r="H54" s="35"/>
      <c r="I54" s="106"/>
      <c r="J54" s="10"/>
      <c r="K54" s="10"/>
      <c r="L54" s="10"/>
    </row>
    <row r="55" spans="1:12" ht="12.75">
      <c r="A55" s="105"/>
      <c r="B55" s="184" t="s">
        <v>273</v>
      </c>
      <c r="C55" s="185"/>
      <c r="D55" s="185"/>
      <c r="E55" s="185"/>
      <c r="F55" s="48"/>
      <c r="G55" s="48"/>
      <c r="H55" s="48"/>
      <c r="I55" s="107"/>
      <c r="J55" s="10"/>
      <c r="K55" s="10"/>
      <c r="L55" s="10"/>
    </row>
    <row r="56" spans="1:12" ht="12.75">
      <c r="A56" s="105"/>
      <c r="B56" s="168" t="s">
        <v>304</v>
      </c>
      <c r="C56" s="169"/>
      <c r="D56" s="169"/>
      <c r="E56" s="169"/>
      <c r="F56" s="169"/>
      <c r="G56" s="169"/>
      <c r="H56" s="169"/>
      <c r="I56" s="170"/>
      <c r="J56" s="10"/>
      <c r="K56" s="10"/>
      <c r="L56" s="10"/>
    </row>
    <row r="57" spans="1:12" ht="12.75">
      <c r="A57" s="105"/>
      <c r="B57" s="168" t="s">
        <v>305</v>
      </c>
      <c r="C57" s="169"/>
      <c r="D57" s="169"/>
      <c r="E57" s="169"/>
      <c r="F57" s="169"/>
      <c r="G57" s="169"/>
      <c r="H57" s="169"/>
      <c r="I57" s="107"/>
      <c r="J57" s="10"/>
      <c r="K57" s="10"/>
      <c r="L57" s="10"/>
    </row>
    <row r="58" spans="1:12" ht="12.75">
      <c r="A58" s="105"/>
      <c r="B58" s="168" t="s">
        <v>306</v>
      </c>
      <c r="C58" s="169"/>
      <c r="D58" s="169"/>
      <c r="E58" s="169"/>
      <c r="F58" s="169"/>
      <c r="G58" s="169"/>
      <c r="H58" s="169"/>
      <c r="I58" s="170"/>
      <c r="J58" s="10"/>
      <c r="K58" s="10"/>
      <c r="L58" s="10"/>
    </row>
    <row r="59" spans="1:12" ht="12.75">
      <c r="A59" s="105"/>
      <c r="B59" s="168" t="s">
        <v>307</v>
      </c>
      <c r="C59" s="169"/>
      <c r="D59" s="169"/>
      <c r="E59" s="169"/>
      <c r="F59" s="169"/>
      <c r="G59" s="169"/>
      <c r="H59" s="169"/>
      <c r="I59" s="170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274</v>
      </c>
      <c r="B61" s="16"/>
      <c r="C61" s="16"/>
      <c r="D61" s="16"/>
      <c r="E61" s="16"/>
      <c r="F61" s="16"/>
      <c r="G61" s="36"/>
      <c r="H61" s="37"/>
      <c r="I61" s="112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86" t="s">
        <v>276</v>
      </c>
      <c r="H62" s="187"/>
      <c r="I62" s="18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79"/>
      <c r="H63" s="180"/>
      <c r="I63" s="116"/>
      <c r="J63" s="10"/>
      <c r="K63" s="10"/>
      <c r="L63" s="10"/>
    </row>
  </sheetData>
  <sheetProtection/>
  <protectedRanges>
    <protectedRange sqref="E2 H2 C6:D6 C8:D8 C10:D10 C12:I12 C14:D14 F14:I14 C16:I16 C20:I20 C24:G24 C22:F22 C26 I26 I24 A30:I30 A32:I32 A34:D34" name="Range1"/>
    <protectedRange sqref="C18:I18" name="Range1_2"/>
  </protectedRanges>
  <mergeCells count="72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G62:I62"/>
    <mergeCell ref="A1:C1"/>
    <mergeCell ref="C53:H53"/>
    <mergeCell ref="C37:D37"/>
    <mergeCell ref="F37:G37"/>
    <mergeCell ref="A38:D38"/>
    <mergeCell ref="E38:G38"/>
    <mergeCell ref="C44:I44"/>
    <mergeCell ref="A46:B46"/>
    <mergeCell ref="A44:B44"/>
    <mergeCell ref="C45:D45"/>
    <mergeCell ref="F45:G45"/>
    <mergeCell ref="C46:I46"/>
    <mergeCell ref="B59:I59"/>
    <mergeCell ref="A48:B48"/>
    <mergeCell ref="C48:E48"/>
    <mergeCell ref="H48:I4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Ratko.Markovic@trs.ina.hr "/>
    <hyperlink ref="C18" r:id="rId3" display="investitori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M75" sqref="M75"/>
    </sheetView>
  </sheetViews>
  <sheetFormatPr defaultColWidth="9.140625" defaultRowHeight="12.75"/>
  <cols>
    <col min="1" max="9" width="9.140625" style="51" customWidth="1"/>
    <col min="10" max="10" width="12.140625" style="51" bestFit="1" customWidth="1"/>
    <col min="11" max="11" width="12.140625" style="51" customWidth="1"/>
    <col min="12" max="16384" width="9.140625" style="51" customWidth="1"/>
  </cols>
  <sheetData>
    <row r="1" spans="1:11" ht="12.75" customHeight="1">
      <c r="A1" s="226" t="s">
        <v>152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>
      <c r="A3" s="228" t="s">
        <v>341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>
      <c r="A4" s="231" t="s">
        <v>58</v>
      </c>
      <c r="B4" s="232"/>
      <c r="C4" s="232"/>
      <c r="D4" s="232"/>
      <c r="E4" s="232"/>
      <c r="F4" s="232"/>
      <c r="G4" s="232"/>
      <c r="H4" s="233"/>
      <c r="I4" s="57" t="s">
        <v>277</v>
      </c>
      <c r="J4" s="58" t="s">
        <v>317</v>
      </c>
      <c r="K4" s="59" t="s">
        <v>318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6">
        <v>2</v>
      </c>
      <c r="J5" s="55">
        <v>3</v>
      </c>
      <c r="K5" s="55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59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12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20771000000</v>
      </c>
      <c r="K8" s="52">
        <f>K9+K16+K26+K35+K39</f>
        <v>20886000000</v>
      </c>
    </row>
    <row r="9" spans="1:11" ht="12.75">
      <c r="A9" s="202" t="s">
        <v>204</v>
      </c>
      <c r="B9" s="203"/>
      <c r="C9" s="203"/>
      <c r="D9" s="203"/>
      <c r="E9" s="203"/>
      <c r="F9" s="203"/>
      <c r="G9" s="203"/>
      <c r="H9" s="204"/>
      <c r="I9" s="1">
        <v>3</v>
      </c>
      <c r="J9" s="52">
        <f>SUM(J10:J15)</f>
        <v>733000000</v>
      </c>
      <c r="K9" s="52">
        <f>SUM(K10:K15)</f>
        <v>753000000</v>
      </c>
    </row>
    <row r="10" spans="1:11" ht="12.75">
      <c r="A10" s="202" t="s">
        <v>111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13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79000000</v>
      </c>
      <c r="K11" s="7">
        <v>94000000</v>
      </c>
    </row>
    <row r="12" spans="1:11" ht="12.75">
      <c r="A12" s="202" t="s">
        <v>112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207</v>
      </c>
      <c r="B13" s="203"/>
      <c r="C13" s="203"/>
      <c r="D13" s="203"/>
      <c r="E13" s="203"/>
      <c r="F13" s="203"/>
      <c r="G13" s="203"/>
      <c r="H13" s="204"/>
      <c r="I13" s="1">
        <v>7</v>
      </c>
      <c r="J13" s="7">
        <v>62000000</v>
      </c>
      <c r="K13" s="7">
        <v>63000000</v>
      </c>
    </row>
    <row r="14" spans="1:11" ht="12.75">
      <c r="A14" s="202" t="s">
        <v>208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591000000</v>
      </c>
      <c r="K14" s="7">
        <v>596000000</v>
      </c>
    </row>
    <row r="15" spans="1:11" ht="12.75">
      <c r="A15" s="202" t="s">
        <v>209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1000000</v>
      </c>
      <c r="K15" s="7"/>
    </row>
    <row r="16" spans="1:11" ht="12.75">
      <c r="A16" s="202" t="s">
        <v>205</v>
      </c>
      <c r="B16" s="203"/>
      <c r="C16" s="203"/>
      <c r="D16" s="203"/>
      <c r="E16" s="203"/>
      <c r="F16" s="203"/>
      <c r="G16" s="203"/>
      <c r="H16" s="204"/>
      <c r="I16" s="1">
        <v>10</v>
      </c>
      <c r="J16" s="52">
        <f>SUM(J17:J25)</f>
        <v>17085000000</v>
      </c>
      <c r="K16" s="52">
        <f>SUM(K17:K25)</f>
        <v>17092000000</v>
      </c>
    </row>
    <row r="17" spans="1:11" ht="12.75">
      <c r="A17" s="202" t="s">
        <v>210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1000000000</v>
      </c>
      <c r="K17" s="7">
        <v>1002000000</v>
      </c>
    </row>
    <row r="18" spans="1:11" ht="12.75">
      <c r="A18" s="202" t="s">
        <v>246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7432000000</v>
      </c>
      <c r="K18" s="7">
        <v>7368000000</v>
      </c>
    </row>
    <row r="19" spans="1:11" ht="12.75">
      <c r="A19" s="202" t="s">
        <v>211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5787000000</v>
      </c>
      <c r="K19" s="7">
        <v>5907000000</v>
      </c>
    </row>
    <row r="20" spans="1:11" ht="12.75">
      <c r="A20" s="202" t="s">
        <v>26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311000000</v>
      </c>
      <c r="K20" s="7">
        <v>306000000</v>
      </c>
    </row>
    <row r="21" spans="1:11" ht="12.75">
      <c r="A21" s="202" t="s">
        <v>27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71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22000000</v>
      </c>
      <c r="K22" s="7">
        <v>25000000</v>
      </c>
    </row>
    <row r="23" spans="1:11" ht="12.75">
      <c r="A23" s="202" t="s">
        <v>72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2524000000</v>
      </c>
      <c r="K23" s="7">
        <v>2475000000</v>
      </c>
    </row>
    <row r="24" spans="1:11" ht="12.75">
      <c r="A24" s="202" t="s">
        <v>73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3000000</v>
      </c>
      <c r="K24" s="7">
        <v>3000000</v>
      </c>
    </row>
    <row r="25" spans="1:11" ht="12.75">
      <c r="A25" s="202" t="s">
        <v>74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6000000</v>
      </c>
      <c r="K25" s="7">
        <v>6000000</v>
      </c>
    </row>
    <row r="26" spans="1:11" ht="12.75">
      <c r="A26" s="202" t="s">
        <v>189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2">
        <f>SUM(J27:J34)</f>
        <v>2333000000</v>
      </c>
      <c r="K26" s="52">
        <f>SUM(K27:K34)</f>
        <v>2312000000</v>
      </c>
    </row>
    <row r="27" spans="1:11" ht="12.75">
      <c r="A27" s="202" t="s">
        <v>75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1161000000</v>
      </c>
      <c r="K27" s="7">
        <v>1118000000</v>
      </c>
    </row>
    <row r="28" spans="1:11" ht="12.75">
      <c r="A28" s="202" t="s">
        <v>76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612000000</v>
      </c>
      <c r="K28" s="7">
        <v>617000000</v>
      </c>
    </row>
    <row r="29" spans="1:11" ht="12.75">
      <c r="A29" s="202" t="s">
        <v>77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40000000</v>
      </c>
      <c r="K29" s="7">
        <v>40000000</v>
      </c>
    </row>
    <row r="30" spans="1:11" ht="12.75">
      <c r="A30" s="202" t="s">
        <v>82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83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84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180000000</v>
      </c>
      <c r="K32" s="7">
        <v>181000000</v>
      </c>
    </row>
    <row r="33" spans="1:11" ht="12.75">
      <c r="A33" s="202" t="s">
        <v>78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340000000</v>
      </c>
      <c r="K33" s="7">
        <f>355000000+1000000</f>
        <v>356000000</v>
      </c>
    </row>
    <row r="34" spans="1:11" ht="12.75">
      <c r="A34" s="202" t="s">
        <v>182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2">
        <f>SUM(J36:J38)</f>
        <v>126000000</v>
      </c>
      <c r="K35" s="52">
        <f>SUM(K36:K38)</f>
        <v>123000000</v>
      </c>
    </row>
    <row r="36" spans="1:11" ht="12.75">
      <c r="A36" s="202" t="s">
        <v>79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>
        <v>11000000</v>
      </c>
      <c r="K36" s="7">
        <v>11000000</v>
      </c>
    </row>
    <row r="37" spans="1:11" ht="12.75">
      <c r="A37" s="202" t="s">
        <v>80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115000000</v>
      </c>
      <c r="K37" s="7">
        <v>112000000</v>
      </c>
    </row>
    <row r="38" spans="1:11" ht="12.75">
      <c r="A38" s="202" t="s">
        <v>81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184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>
        <v>494000000</v>
      </c>
      <c r="K39" s="7">
        <v>606000000</v>
      </c>
    </row>
    <row r="40" spans="1:11" ht="12.75">
      <c r="A40" s="205" t="s">
        <v>239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6595000000</v>
      </c>
      <c r="K40" s="52">
        <f>K41+K49+K56+K64</f>
        <v>7985000000</v>
      </c>
    </row>
    <row r="41" spans="1:11" ht="12.75">
      <c r="A41" s="202" t="s">
        <v>99</v>
      </c>
      <c r="B41" s="203"/>
      <c r="C41" s="203"/>
      <c r="D41" s="203"/>
      <c r="E41" s="203"/>
      <c r="F41" s="203"/>
      <c r="G41" s="203"/>
      <c r="H41" s="204"/>
      <c r="I41" s="1">
        <v>35</v>
      </c>
      <c r="J41" s="52">
        <f>SUM(J42:J48)</f>
        <v>2485000000</v>
      </c>
      <c r="K41" s="52">
        <f>SUM(K42:K48)</f>
        <v>3098000000</v>
      </c>
    </row>
    <row r="42" spans="1:11" ht="12.75">
      <c r="A42" s="202" t="s">
        <v>116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445000000</v>
      </c>
      <c r="K42" s="7">
        <v>727000000</v>
      </c>
    </row>
    <row r="43" spans="1:11" ht="12.75">
      <c r="A43" s="202" t="s">
        <v>117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1156000000</v>
      </c>
      <c r="K43" s="7">
        <v>1292000000</v>
      </c>
    </row>
    <row r="44" spans="1:11" ht="12.75">
      <c r="A44" s="202" t="s">
        <v>85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815000000</v>
      </c>
      <c r="K44" s="7">
        <v>1034000000</v>
      </c>
    </row>
    <row r="45" spans="1:11" ht="12.75">
      <c r="A45" s="202" t="s">
        <v>86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69000000</v>
      </c>
      <c r="K45" s="7">
        <v>45000000</v>
      </c>
    </row>
    <row r="46" spans="1:11" ht="12.75">
      <c r="A46" s="202" t="s">
        <v>87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.75">
      <c r="A47" s="202" t="s">
        <v>88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89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100</v>
      </c>
      <c r="B49" s="203"/>
      <c r="C49" s="203"/>
      <c r="D49" s="203"/>
      <c r="E49" s="203"/>
      <c r="F49" s="203"/>
      <c r="G49" s="203"/>
      <c r="H49" s="204"/>
      <c r="I49" s="1">
        <v>43</v>
      </c>
      <c r="J49" s="52">
        <f>SUM(J50:J55)</f>
        <v>3757000000</v>
      </c>
      <c r="K49" s="52">
        <f>SUM(K50:K55)</f>
        <v>3842000000</v>
      </c>
    </row>
    <row r="50" spans="1:11" ht="12.75">
      <c r="A50" s="202" t="s">
        <v>199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2226000000</v>
      </c>
      <c r="K50" s="7">
        <v>1841000000</v>
      </c>
    </row>
    <row r="51" spans="1:11" ht="12.75">
      <c r="A51" s="202" t="s">
        <v>200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1103000000</v>
      </c>
      <c r="K51" s="7">
        <v>1500000000</v>
      </c>
    </row>
    <row r="52" spans="1:11" ht="12.75">
      <c r="A52" s="202" t="s">
        <v>201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202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8000000</v>
      </c>
      <c r="K53" s="7">
        <f>7000000-1000000</f>
        <v>6000000</v>
      </c>
    </row>
    <row r="54" spans="1:11" ht="12.75">
      <c r="A54" s="202" t="s">
        <v>9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311000000</v>
      </c>
      <c r="K54" s="7">
        <v>357000000</v>
      </c>
    </row>
    <row r="55" spans="1:11" ht="12.75">
      <c r="A55" s="202" t="s">
        <v>10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109000000</v>
      </c>
      <c r="K55" s="7">
        <v>138000000</v>
      </c>
    </row>
    <row r="56" spans="1:11" ht="12.75">
      <c r="A56" s="202" t="s">
        <v>101</v>
      </c>
      <c r="B56" s="203"/>
      <c r="C56" s="203"/>
      <c r="D56" s="203"/>
      <c r="E56" s="203"/>
      <c r="F56" s="203"/>
      <c r="G56" s="203"/>
      <c r="H56" s="204"/>
      <c r="I56" s="1">
        <v>50</v>
      </c>
      <c r="J56" s="52">
        <f>SUM(J57:J63)</f>
        <v>83000000</v>
      </c>
      <c r="K56" s="52">
        <f>SUM(K57:K63)</f>
        <v>82000000</v>
      </c>
    </row>
    <row r="57" spans="1:11" ht="12.75">
      <c r="A57" s="202" t="s">
        <v>75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>
        <v>54000000</v>
      </c>
      <c r="K57" s="7">
        <v>37000000</v>
      </c>
    </row>
    <row r="58" spans="1:11" ht="12.75">
      <c r="A58" s="202" t="s">
        <v>76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/>
    </row>
    <row r="59" spans="1:11" ht="12.75">
      <c r="A59" s="202" t="s">
        <v>241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82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83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84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22000000</v>
      </c>
      <c r="K62" s="7">
        <v>28000000</v>
      </c>
    </row>
    <row r="63" spans="1:11" ht="12.75">
      <c r="A63" s="202" t="s">
        <v>45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7000000</v>
      </c>
      <c r="K63" s="7">
        <v>17000000</v>
      </c>
    </row>
    <row r="64" spans="1:11" ht="12.75">
      <c r="A64" s="202" t="s">
        <v>206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270000000</v>
      </c>
      <c r="K64" s="7">
        <v>963000000</v>
      </c>
    </row>
    <row r="65" spans="1:11" ht="12.75">
      <c r="A65" s="205" t="s">
        <v>55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79000000</v>
      </c>
      <c r="K65" s="7">
        <f>217000000+1000000</f>
        <v>218000000</v>
      </c>
    </row>
    <row r="66" spans="1:11" ht="12.75">
      <c r="A66" s="205" t="s">
        <v>240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27445000000</v>
      </c>
      <c r="K66" s="52">
        <f>K7+K8+K40+K65</f>
        <v>29089000000</v>
      </c>
    </row>
    <row r="67" spans="1:11" ht="12.75">
      <c r="A67" s="217" t="s">
        <v>90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194" t="s">
        <v>57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190</v>
      </c>
      <c r="B69" s="199"/>
      <c r="C69" s="199"/>
      <c r="D69" s="199"/>
      <c r="E69" s="199"/>
      <c r="F69" s="199"/>
      <c r="G69" s="199"/>
      <c r="H69" s="216"/>
      <c r="I69" s="3">
        <v>62</v>
      </c>
      <c r="J69" s="53">
        <f>J70+J71+J72+J78+J79+J82+J85</f>
        <v>15502000000</v>
      </c>
      <c r="K69" s="53">
        <f>K70+K71+K72+K78+K79+K82+K85</f>
        <v>15897000000</v>
      </c>
    </row>
    <row r="70" spans="1:11" ht="12.75">
      <c r="A70" s="202" t="s">
        <v>140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9000000000</v>
      </c>
      <c r="K70" s="7">
        <v>9000000000</v>
      </c>
    </row>
    <row r="71" spans="1:11" ht="12.75">
      <c r="A71" s="202" t="s">
        <v>141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.75">
      <c r="A72" s="202" t="s">
        <v>142</v>
      </c>
      <c r="B72" s="203"/>
      <c r="C72" s="203"/>
      <c r="D72" s="203"/>
      <c r="E72" s="203"/>
      <c r="F72" s="203"/>
      <c r="G72" s="203"/>
      <c r="H72" s="204"/>
      <c r="I72" s="1">
        <v>65</v>
      </c>
      <c r="J72" s="52">
        <f>J73+J74-J75+J76+J77</f>
        <v>2123000000</v>
      </c>
      <c r="K72" s="52">
        <f>K73+K74-K75+K76+K77</f>
        <v>2359000000</v>
      </c>
    </row>
    <row r="73" spans="1:11" ht="12.75">
      <c r="A73" s="202" t="s">
        <v>143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/>
      <c r="K73" s="7"/>
    </row>
    <row r="74" spans="1:11" ht="12.75">
      <c r="A74" s="202" t="s">
        <v>144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.75">
      <c r="A75" s="202" t="s">
        <v>132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.75">
      <c r="A76" s="202" t="s">
        <v>133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134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f>1952000000+171000000</f>
        <v>2123000000</v>
      </c>
      <c r="K77" s="7">
        <f>2359000000</f>
        <v>2359000000</v>
      </c>
    </row>
    <row r="78" spans="1:11" ht="12.75">
      <c r="A78" s="202" t="s">
        <v>135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13000000</v>
      </c>
      <c r="K78" s="7">
        <v>17000000</v>
      </c>
    </row>
    <row r="79" spans="1:11" ht="12.75">
      <c r="A79" s="202" t="s">
        <v>237</v>
      </c>
      <c r="B79" s="203"/>
      <c r="C79" s="203"/>
      <c r="D79" s="203"/>
      <c r="E79" s="203"/>
      <c r="F79" s="203"/>
      <c r="G79" s="203"/>
      <c r="H79" s="204"/>
      <c r="I79" s="1">
        <v>72</v>
      </c>
      <c r="J79" s="52">
        <f>J80-J81</f>
        <v>3043000000</v>
      </c>
      <c r="K79" s="52">
        <f>K80-K81</f>
        <v>4366000000</v>
      </c>
    </row>
    <row r="80" spans="1:11" ht="12.75">
      <c r="A80" s="213" t="s">
        <v>168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3043000000</v>
      </c>
      <c r="K80" s="7">
        <v>4366000000</v>
      </c>
    </row>
    <row r="81" spans="1:11" ht="12.75">
      <c r="A81" s="213" t="s">
        <v>169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2" t="s">
        <v>238</v>
      </c>
      <c r="B82" s="203"/>
      <c r="C82" s="203"/>
      <c r="D82" s="203"/>
      <c r="E82" s="203"/>
      <c r="F82" s="203"/>
      <c r="G82" s="203"/>
      <c r="H82" s="204"/>
      <c r="I82" s="1">
        <v>75</v>
      </c>
      <c r="J82" s="52">
        <f>J83-J84</f>
        <v>1323000000</v>
      </c>
      <c r="K82" s="52">
        <f>K83-K84</f>
        <v>155000000</v>
      </c>
    </row>
    <row r="83" spans="1:11" ht="12.75">
      <c r="A83" s="213" t="s">
        <v>170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1323000000</v>
      </c>
      <c r="K83" s="7">
        <v>155000000</v>
      </c>
    </row>
    <row r="84" spans="1:11" ht="12.75">
      <c r="A84" s="213" t="s">
        <v>171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2" t="s">
        <v>172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18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3020000000</v>
      </c>
      <c r="K86" s="52">
        <f>SUM(K87:K89)</f>
        <v>3067000000</v>
      </c>
    </row>
    <row r="87" spans="1:11" ht="12.75">
      <c r="A87" s="202" t="s">
        <v>128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72000000</v>
      </c>
      <c r="K87" s="7">
        <v>83000000</v>
      </c>
    </row>
    <row r="88" spans="1:11" ht="12.75">
      <c r="A88" s="202" t="s">
        <v>129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130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2948000000</v>
      </c>
      <c r="K89" s="7">
        <v>2984000000</v>
      </c>
    </row>
    <row r="90" spans="1:11" ht="12.75">
      <c r="A90" s="205" t="s">
        <v>19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1124000000</v>
      </c>
      <c r="K90" s="52">
        <f>SUM(K91:K99)</f>
        <v>1010000000</v>
      </c>
    </row>
    <row r="91" spans="1:11" ht="12.75">
      <c r="A91" s="202" t="s">
        <v>131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242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1053000000</v>
      </c>
      <c r="K93" s="7">
        <v>941000000</v>
      </c>
    </row>
    <row r="94" spans="1:11" ht="12.75">
      <c r="A94" s="202" t="s">
        <v>243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244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245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93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91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71000000</v>
      </c>
      <c r="K98" s="7">
        <v>69000000</v>
      </c>
    </row>
    <row r="99" spans="1:11" ht="12.75">
      <c r="A99" s="202" t="s">
        <v>92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20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7765000000</v>
      </c>
      <c r="K100" s="52">
        <f>SUM(K101:K112)</f>
        <v>9097000000</v>
      </c>
    </row>
    <row r="101" spans="1:11" ht="12.75">
      <c r="A101" s="202" t="s">
        <v>131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383000000</v>
      </c>
      <c r="K101" s="7">
        <v>265000000</v>
      </c>
    </row>
    <row r="102" spans="1:11" ht="12.75">
      <c r="A102" s="202" t="s">
        <v>242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5705000000</v>
      </c>
      <c r="K103" s="7">
        <v>6671000000</v>
      </c>
    </row>
    <row r="104" spans="1:11" ht="12.75">
      <c r="A104" s="202" t="s">
        <v>243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22000000</v>
      </c>
      <c r="K104" s="7">
        <v>19000000</v>
      </c>
    </row>
    <row r="105" spans="1:11" ht="12.75">
      <c r="A105" s="202" t="s">
        <v>244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964000000</v>
      </c>
      <c r="K105" s="7">
        <v>1272000000</v>
      </c>
    </row>
    <row r="106" spans="1:11" ht="12.75">
      <c r="A106" s="202" t="s">
        <v>245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93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94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96000000</v>
      </c>
      <c r="K108" s="7">
        <v>68000000</v>
      </c>
    </row>
    <row r="109" spans="1:11" ht="12.75">
      <c r="A109" s="202" t="s">
        <v>95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385000000</v>
      </c>
      <c r="K109" s="7">
        <v>568000000</v>
      </c>
    </row>
    <row r="110" spans="1:11" ht="12.75">
      <c r="A110" s="202" t="s">
        <v>98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.75">
      <c r="A111" s="202" t="s">
        <v>96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97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210000000</v>
      </c>
      <c r="K112" s="7">
        <f>233000000+1000000</f>
        <v>234000000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34000000</v>
      </c>
      <c r="K113" s="7">
        <v>18000000</v>
      </c>
    </row>
    <row r="114" spans="1:11" ht="12.75">
      <c r="A114" s="205" t="s">
        <v>24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27445000000</v>
      </c>
      <c r="K114" s="52">
        <f>K69+K86+K90+K100+K113</f>
        <v>29089000000</v>
      </c>
    </row>
    <row r="115" spans="1:11" ht="12.75">
      <c r="A115" s="191" t="s">
        <v>56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/>
      <c r="K115" s="8"/>
    </row>
    <row r="116" spans="1:11" ht="12.75">
      <c r="A116" s="194" t="s">
        <v>308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185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7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08" t="s">
        <v>8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309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34" zoomScaleSheetLayoutView="134" zoomScalePageLayoutView="0" workbookViewId="0" topLeftCell="A55">
      <selection activeCell="J58" sqref="J58"/>
    </sheetView>
  </sheetViews>
  <sheetFormatPr defaultColWidth="9.140625" defaultRowHeight="12.75"/>
  <cols>
    <col min="1" max="9" width="9.140625" style="51" customWidth="1"/>
    <col min="10" max="13" width="11.140625" style="51" bestFit="1" customWidth="1"/>
    <col min="14" max="16384" width="9.140625" style="51" customWidth="1"/>
  </cols>
  <sheetData>
    <row r="1" spans="1:13" ht="12.75" customHeight="1">
      <c r="A1" s="226" t="s">
        <v>153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4" t="s">
        <v>339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8" t="s">
        <v>340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58</v>
      </c>
      <c r="B4" s="249"/>
      <c r="C4" s="249"/>
      <c r="D4" s="249"/>
      <c r="E4" s="249"/>
      <c r="F4" s="249"/>
      <c r="G4" s="249"/>
      <c r="H4" s="249"/>
      <c r="I4" s="57" t="s">
        <v>278</v>
      </c>
      <c r="J4" s="250" t="s">
        <v>317</v>
      </c>
      <c r="K4" s="250"/>
      <c r="L4" s="250" t="s">
        <v>318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8" t="s">
        <v>25</v>
      </c>
      <c r="B7" s="199"/>
      <c r="C7" s="199"/>
      <c r="D7" s="199"/>
      <c r="E7" s="199"/>
      <c r="F7" s="199"/>
      <c r="G7" s="199"/>
      <c r="H7" s="216"/>
      <c r="I7" s="3">
        <v>111</v>
      </c>
      <c r="J7" s="53">
        <f>SUM(J8:J9)</f>
        <v>6004000000</v>
      </c>
      <c r="K7" s="53">
        <f>SUM(K8:K9)</f>
        <v>6004000000</v>
      </c>
      <c r="L7" s="53">
        <f>SUM(L8:L9)</f>
        <v>5886000000</v>
      </c>
      <c r="M7" s="53">
        <f>SUM(M8:M9)</f>
        <v>5886000000</v>
      </c>
    </row>
    <row r="8" spans="1:13" ht="12.75">
      <c r="A8" s="205" t="s">
        <v>151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5891000000</v>
      </c>
      <c r="K8" s="7">
        <v>5891000000</v>
      </c>
      <c r="L8" s="7">
        <v>5726000000</v>
      </c>
      <c r="M8" s="7">
        <f>L8</f>
        <v>5726000000</v>
      </c>
    </row>
    <row r="9" spans="1:13" ht="12.75">
      <c r="A9" s="205" t="s">
        <v>102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113000000</v>
      </c>
      <c r="K9" s="7">
        <v>113000000</v>
      </c>
      <c r="L9" s="7">
        <v>160000000</v>
      </c>
      <c r="M9" s="7">
        <f>L9</f>
        <v>160000000</v>
      </c>
    </row>
    <row r="10" spans="1:13" ht="12.75">
      <c r="A10" s="205" t="s">
        <v>11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5095000000</v>
      </c>
      <c r="K10" s="52">
        <f>K11+K12+K16+K20+K21+K22+K25+K26</f>
        <v>5095000000</v>
      </c>
      <c r="L10" s="52">
        <f>L11+L12+L16+L20+L21+L22+L25+L26</f>
        <v>5575000000</v>
      </c>
      <c r="M10" s="52">
        <f>M11+M12+M16+M20+M21+M22+M25+M26</f>
        <v>5575000000</v>
      </c>
    </row>
    <row r="11" spans="1:13" ht="12.75">
      <c r="A11" s="205" t="s">
        <v>103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-811000000</v>
      </c>
      <c r="K11" s="7">
        <v>-811000000</v>
      </c>
      <c r="L11" s="7">
        <v>-369000000</v>
      </c>
      <c r="M11" s="7">
        <f>L11</f>
        <v>-369000000</v>
      </c>
    </row>
    <row r="12" spans="1:13" ht="12.75">
      <c r="A12" s="205" t="s">
        <v>21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4372000000</v>
      </c>
      <c r="K12" s="52">
        <f>SUM(K13:K15)</f>
        <v>4372000000</v>
      </c>
      <c r="L12" s="52">
        <f>SUM(L13:L15)</f>
        <v>4578000000</v>
      </c>
      <c r="M12" s="52">
        <f>SUM(M13:M15)</f>
        <v>4578000000</v>
      </c>
    </row>
    <row r="13" spans="1:13" ht="12.75">
      <c r="A13" s="202" t="s">
        <v>145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3521000000</v>
      </c>
      <c r="K13" s="7">
        <v>3521000000</v>
      </c>
      <c r="L13" s="7">
        <v>3979000000</v>
      </c>
      <c r="M13" s="7">
        <f>L13</f>
        <v>3979000000</v>
      </c>
    </row>
    <row r="14" spans="1:13" ht="12.75">
      <c r="A14" s="202" t="s">
        <v>146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443000000</v>
      </c>
      <c r="K14" s="7">
        <v>443000000</v>
      </c>
      <c r="L14" s="7">
        <v>273000000</v>
      </c>
      <c r="M14" s="7">
        <f>L14</f>
        <v>273000000</v>
      </c>
    </row>
    <row r="15" spans="1:13" ht="12.75">
      <c r="A15" s="202" t="s">
        <v>60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408000000</v>
      </c>
      <c r="K15" s="7">
        <v>408000000</v>
      </c>
      <c r="L15" s="7">
        <v>326000000</v>
      </c>
      <c r="M15" s="7">
        <f>L15</f>
        <v>326000000</v>
      </c>
    </row>
    <row r="16" spans="1:13" ht="12.75">
      <c r="A16" s="205" t="s">
        <v>22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344000000</v>
      </c>
      <c r="K16" s="52">
        <f>SUM(K17:K19)</f>
        <v>344000000</v>
      </c>
      <c r="L16" s="52">
        <f>SUM(L17:L19)</f>
        <v>314000000</v>
      </c>
      <c r="M16" s="52">
        <f>SUM(M17:M19)</f>
        <v>314000000</v>
      </c>
    </row>
    <row r="17" spans="1:13" ht="12.75">
      <c r="A17" s="202" t="s">
        <v>61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199000000</v>
      </c>
      <c r="K17" s="7">
        <v>199000000</v>
      </c>
      <c r="L17" s="7">
        <v>187000000</v>
      </c>
      <c r="M17" s="7">
        <f>L17</f>
        <v>187000000</v>
      </c>
    </row>
    <row r="18" spans="1:13" ht="12.75">
      <c r="A18" s="202" t="s">
        <v>62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95000000</v>
      </c>
      <c r="K18" s="7">
        <v>95000000</v>
      </c>
      <c r="L18" s="7">
        <v>86000000</v>
      </c>
      <c r="M18" s="7">
        <f>L18</f>
        <v>86000000</v>
      </c>
    </row>
    <row r="19" spans="1:13" ht="12.75">
      <c r="A19" s="202" t="s">
        <v>63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50000000</v>
      </c>
      <c r="K19" s="7">
        <v>50000000</v>
      </c>
      <c r="L19" s="7">
        <f>42000000-1000000</f>
        <v>41000000</v>
      </c>
      <c r="M19" s="7">
        <f>L19</f>
        <v>41000000</v>
      </c>
    </row>
    <row r="20" spans="1:13" ht="12.75">
      <c r="A20" s="205" t="s">
        <v>104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585000000</v>
      </c>
      <c r="K20" s="7">
        <v>585000000</v>
      </c>
      <c r="L20" s="7">
        <v>376000000</v>
      </c>
      <c r="M20" s="7">
        <f>L20</f>
        <v>376000000</v>
      </c>
    </row>
    <row r="21" spans="1:13" ht="12.75">
      <c r="A21" s="205" t="s">
        <v>105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443000000</v>
      </c>
      <c r="K21" s="7">
        <v>443000000</v>
      </c>
      <c r="L21" s="7">
        <v>278000000</v>
      </c>
      <c r="M21" s="7">
        <f>L21</f>
        <v>278000000</v>
      </c>
    </row>
    <row r="22" spans="1:13" ht="12.75">
      <c r="A22" s="205" t="s">
        <v>23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65000000</v>
      </c>
      <c r="K22" s="52">
        <f>SUM(K23:K24)</f>
        <v>65000000</v>
      </c>
      <c r="L22" s="52">
        <f>SUM(L23:L24)</f>
        <v>382000000</v>
      </c>
      <c r="M22" s="52">
        <f>SUM(M23:M24)</f>
        <v>382000000</v>
      </c>
    </row>
    <row r="23" spans="1:13" ht="12.75">
      <c r="A23" s="202" t="s">
        <v>136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137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>
        <v>65000000</v>
      </c>
      <c r="K24" s="7">
        <v>65000000</v>
      </c>
      <c r="L24" s="7">
        <v>382000000</v>
      </c>
      <c r="M24" s="7">
        <f>L24</f>
        <v>382000000</v>
      </c>
    </row>
    <row r="25" spans="1:13" ht="12.75">
      <c r="A25" s="205" t="s">
        <v>106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97000000</v>
      </c>
      <c r="K25" s="7">
        <v>97000000</v>
      </c>
      <c r="L25" s="7">
        <v>16000000</v>
      </c>
      <c r="M25" s="7">
        <f>L25</f>
        <v>16000000</v>
      </c>
    </row>
    <row r="26" spans="1:13" ht="12.75">
      <c r="A26" s="205" t="s">
        <v>49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/>
      <c r="L26" s="7"/>
      <c r="M26" s="7"/>
    </row>
    <row r="27" spans="1:13" ht="12.75">
      <c r="A27" s="205" t="s">
        <v>212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249000000</v>
      </c>
      <c r="K27" s="52">
        <f>SUM(K28:K32)</f>
        <v>249000000</v>
      </c>
      <c r="L27" s="52">
        <f>SUM(L28:L32)</f>
        <v>126000000</v>
      </c>
      <c r="M27" s="52">
        <f>SUM(M28:M32)</f>
        <v>126000000</v>
      </c>
    </row>
    <row r="28" spans="1:13" ht="12.75">
      <c r="A28" s="205" t="s">
        <v>226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95000000</v>
      </c>
      <c r="K28" s="7">
        <v>95000000</v>
      </c>
      <c r="L28" s="7">
        <v>71000000</v>
      </c>
      <c r="M28" s="7">
        <f>L28</f>
        <v>71000000</v>
      </c>
    </row>
    <row r="29" spans="1:13" ht="12.75">
      <c r="A29" s="205" t="s">
        <v>154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152000000</v>
      </c>
      <c r="K29" s="7">
        <v>152000000</v>
      </c>
      <c r="L29" s="7">
        <v>12000000</v>
      </c>
      <c r="M29" s="7">
        <f>L29</f>
        <v>12000000</v>
      </c>
    </row>
    <row r="30" spans="1:13" ht="12.75">
      <c r="A30" s="205" t="s">
        <v>138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222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139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2000000</v>
      </c>
      <c r="K32" s="7">
        <v>2000000</v>
      </c>
      <c r="L32" s="7">
        <v>43000000</v>
      </c>
      <c r="M32" s="7">
        <f>L32</f>
        <v>43000000</v>
      </c>
    </row>
    <row r="33" spans="1:13" ht="12.75">
      <c r="A33" s="205" t="s">
        <v>213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178000000</v>
      </c>
      <c r="K33" s="52">
        <f>SUM(K34:K37)</f>
        <v>178000000</v>
      </c>
      <c r="L33" s="52">
        <f>SUM(L34:L37)</f>
        <v>248000000</v>
      </c>
      <c r="M33" s="52">
        <f>SUM(M34:M37)</f>
        <v>248000000</v>
      </c>
    </row>
    <row r="34" spans="1:13" ht="12.75">
      <c r="A34" s="205" t="s">
        <v>65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4000000</v>
      </c>
      <c r="K34" s="7">
        <v>4000000</v>
      </c>
      <c r="L34" s="7">
        <v>28000000</v>
      </c>
      <c r="M34" s="7">
        <f>L34</f>
        <v>28000000</v>
      </c>
    </row>
    <row r="35" spans="1:13" ht="12.75">
      <c r="A35" s="205" t="s">
        <v>64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50000000</v>
      </c>
      <c r="K35" s="7">
        <v>50000000</v>
      </c>
      <c r="L35" s="7">
        <f>144000000+1000000</f>
        <v>145000000</v>
      </c>
      <c r="M35" s="7">
        <f>L35</f>
        <v>145000000</v>
      </c>
    </row>
    <row r="36" spans="1:13" ht="12.75">
      <c r="A36" s="205" t="s">
        <v>223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>
        <f>L36</f>
        <v>0</v>
      </c>
    </row>
    <row r="37" spans="1:13" ht="12.75">
      <c r="A37" s="205" t="s">
        <v>66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124000000</v>
      </c>
      <c r="K37" s="7">
        <v>124000000</v>
      </c>
      <c r="L37" s="7">
        <v>75000000</v>
      </c>
      <c r="M37" s="7">
        <f>L37</f>
        <v>75000000</v>
      </c>
    </row>
    <row r="38" spans="1:13" ht="12.75">
      <c r="A38" s="205" t="s">
        <v>194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224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225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214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6253000000</v>
      </c>
      <c r="K42" s="52">
        <f>K7+K27+K38+K40</f>
        <v>6253000000</v>
      </c>
      <c r="L42" s="52">
        <f>L7+L27+L38+L40</f>
        <v>6012000000</v>
      </c>
      <c r="M42" s="52">
        <f>M7+M27+M38+M40</f>
        <v>6012000000</v>
      </c>
    </row>
    <row r="43" spans="1:13" ht="12.75">
      <c r="A43" s="205" t="s">
        <v>215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5273000000</v>
      </c>
      <c r="K43" s="52">
        <f>K10+K33+K39+K41</f>
        <v>5273000000</v>
      </c>
      <c r="L43" s="52">
        <f>L10+L33+L39+L41</f>
        <v>5823000000</v>
      </c>
      <c r="M43" s="52">
        <f>M10+M33+M39+M41</f>
        <v>5823000000</v>
      </c>
    </row>
    <row r="44" spans="1:13" ht="12.75">
      <c r="A44" s="205" t="s">
        <v>235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980000000</v>
      </c>
      <c r="K44" s="52">
        <f>K42-K43</f>
        <v>980000000</v>
      </c>
      <c r="L44" s="52">
        <f>L42-L43</f>
        <v>189000000</v>
      </c>
      <c r="M44" s="52">
        <f>M42-M43</f>
        <v>189000000</v>
      </c>
    </row>
    <row r="45" spans="1:13" ht="12.75">
      <c r="A45" s="213" t="s">
        <v>217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2">
        <f>IF(J42&gt;J43,J42-J43,0)</f>
        <v>980000000</v>
      </c>
      <c r="K45" s="52">
        <f>IF(K42&gt;K43,K42-K43,0)</f>
        <v>980000000</v>
      </c>
      <c r="L45" s="52">
        <f>IF(L42&gt;L43,L42-L43,0)</f>
        <v>189000000</v>
      </c>
      <c r="M45" s="52">
        <f>IF(M42&gt;M43,M42-M43,0)</f>
        <v>189000000</v>
      </c>
    </row>
    <row r="46" spans="1:13" ht="12.75">
      <c r="A46" s="213" t="s">
        <v>218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5" t="s">
        <v>216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185000000</v>
      </c>
      <c r="K47" s="7">
        <v>185000000</v>
      </c>
      <c r="L47" s="7">
        <v>34000000</v>
      </c>
      <c r="M47" s="7">
        <f>L47</f>
        <v>34000000</v>
      </c>
    </row>
    <row r="48" spans="1:13" ht="12.75">
      <c r="A48" s="205" t="s">
        <v>236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795000000</v>
      </c>
      <c r="K48" s="52">
        <f>K44-K47</f>
        <v>795000000</v>
      </c>
      <c r="L48" s="52">
        <f>L44-L47</f>
        <v>155000000</v>
      </c>
      <c r="M48" s="52">
        <f>M44-M47</f>
        <v>155000000</v>
      </c>
    </row>
    <row r="49" spans="1:13" ht="12.75">
      <c r="A49" s="213" t="s">
        <v>191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2">
        <f>IF(J48&gt;0,J48,0)</f>
        <v>795000000</v>
      </c>
      <c r="K49" s="52">
        <f>IF(K48&gt;0,K48,0)</f>
        <v>795000000</v>
      </c>
      <c r="L49" s="52">
        <f>IF(L48&gt;0,L48,0)</f>
        <v>155000000</v>
      </c>
      <c r="M49" s="52">
        <f>IF(M48&gt;0,M48,0)</f>
        <v>155000000</v>
      </c>
    </row>
    <row r="50" spans="1:13" ht="12.75">
      <c r="A50" s="245" t="s">
        <v>219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0</v>
      </c>
      <c r="L50" s="60"/>
      <c r="M50" s="60">
        <f>IF(M48&lt;0,-M48,0)</f>
        <v>0</v>
      </c>
    </row>
    <row r="51" spans="1:13" ht="12.75" customHeight="1">
      <c r="A51" s="194" t="s">
        <v>310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186</v>
      </c>
      <c r="B52" s="199"/>
      <c r="C52" s="199"/>
      <c r="D52" s="199"/>
      <c r="E52" s="199"/>
      <c r="F52" s="199"/>
      <c r="G52" s="199"/>
      <c r="H52" s="199"/>
      <c r="I52" s="54"/>
      <c r="J52" s="54"/>
      <c r="K52" s="54"/>
      <c r="L52" s="54"/>
      <c r="M52" s="61"/>
    </row>
    <row r="53" spans="1:13" ht="12.75">
      <c r="A53" s="242" t="s">
        <v>233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234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194" t="s">
        <v>188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203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795000000</v>
      </c>
      <c r="K56" s="6">
        <v>795000000</v>
      </c>
      <c r="L56" s="6">
        <v>155000000</v>
      </c>
      <c r="M56" s="6">
        <f>L56</f>
        <v>155000000</v>
      </c>
    </row>
    <row r="57" spans="1:13" ht="12.75">
      <c r="A57" s="205" t="s">
        <v>220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-206000000</v>
      </c>
      <c r="K57" s="52">
        <f>SUM(K58:K64)</f>
        <v>-206000000</v>
      </c>
      <c r="L57" s="52">
        <f>SUM(L58:L64)</f>
        <v>240000000</v>
      </c>
      <c r="M57" s="52">
        <f>SUM(M58:M64)</f>
        <v>240000000</v>
      </c>
    </row>
    <row r="58" spans="1:13" ht="12.75">
      <c r="A58" s="205" t="s">
        <v>227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-251000000</v>
      </c>
      <c r="K58" s="7">
        <v>-251000000</v>
      </c>
      <c r="L58" s="7">
        <f>236000000</f>
        <v>236000000</v>
      </c>
      <c r="M58" s="7">
        <f>L58</f>
        <v>236000000</v>
      </c>
    </row>
    <row r="59" spans="1:13" ht="12.75">
      <c r="A59" s="205" t="s">
        <v>228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44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45000000</v>
      </c>
      <c r="K60" s="7">
        <v>45000000</v>
      </c>
      <c r="L60" s="7">
        <v>13000000</v>
      </c>
      <c r="M60" s="7">
        <f>L60</f>
        <v>13000000</v>
      </c>
    </row>
    <row r="61" spans="1:13" ht="12.75">
      <c r="A61" s="205" t="s">
        <v>229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230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231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232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>
        <v>-9000000</v>
      </c>
      <c r="M64" s="7">
        <v>-9000000</v>
      </c>
    </row>
    <row r="65" spans="1:13" ht="12.75">
      <c r="A65" s="205" t="s">
        <v>221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-206000000</v>
      </c>
      <c r="K66" s="52">
        <f>K57-K65</f>
        <v>-206000000</v>
      </c>
      <c r="L66" s="52">
        <f>L57-L65</f>
        <v>240000000</v>
      </c>
      <c r="M66" s="52">
        <f>M57-M65</f>
        <v>240000000</v>
      </c>
    </row>
    <row r="67" spans="1:13" ht="12.75">
      <c r="A67" s="205" t="s">
        <v>193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589000000</v>
      </c>
      <c r="K67" s="60">
        <f>K56+K66</f>
        <v>589000000</v>
      </c>
      <c r="L67" s="60">
        <f>L56+L66</f>
        <v>395000000</v>
      </c>
      <c r="M67" s="60">
        <f>M56+M66</f>
        <v>395000000</v>
      </c>
    </row>
    <row r="68" spans="1:13" ht="12.75" customHeight="1">
      <c r="A68" s="238" t="s">
        <v>311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187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42" t="s">
        <v>233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35" t="s">
        <v>234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1.28125" style="51" customWidth="1"/>
    <col min="12" max="16384" width="9.140625" style="51" customWidth="1"/>
  </cols>
  <sheetData>
    <row r="1" spans="1:11" ht="12.75" customHeight="1">
      <c r="A1" s="257" t="s">
        <v>163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339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341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58</v>
      </c>
      <c r="B4" s="259"/>
      <c r="C4" s="259"/>
      <c r="D4" s="259"/>
      <c r="E4" s="259"/>
      <c r="F4" s="259"/>
      <c r="G4" s="259"/>
      <c r="H4" s="259"/>
      <c r="I4" s="65" t="s">
        <v>278</v>
      </c>
      <c r="J4" s="66" t="s">
        <v>317</v>
      </c>
      <c r="K4" s="66" t="s">
        <v>318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7">
        <v>2</v>
      </c>
      <c r="J5" s="68" t="s">
        <v>281</v>
      </c>
      <c r="K5" s="68" t="s">
        <v>282</v>
      </c>
    </row>
    <row r="6" spans="1:11" ht="12.75">
      <c r="A6" s="194" t="s">
        <v>155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39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980000000</v>
      </c>
      <c r="K7" s="7">
        <v>189000000</v>
      </c>
    </row>
    <row r="8" spans="1:11" ht="12.75">
      <c r="A8" s="202" t="s">
        <v>40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585000000</v>
      </c>
      <c r="K8" s="7">
        <v>376000000</v>
      </c>
    </row>
    <row r="9" spans="1:11" ht="12.75">
      <c r="A9" s="202" t="s">
        <v>41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>
        <v>314000000</v>
      </c>
    </row>
    <row r="10" spans="1:11" ht="12.75">
      <c r="A10" s="202" t="s">
        <v>42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43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2" t="s">
        <v>50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346000000</v>
      </c>
      <c r="K12" s="7">
        <v>1515000000</v>
      </c>
    </row>
    <row r="13" spans="1:11" ht="12.75">
      <c r="A13" s="205" t="s">
        <v>156</v>
      </c>
      <c r="B13" s="206"/>
      <c r="C13" s="206"/>
      <c r="D13" s="206"/>
      <c r="E13" s="206"/>
      <c r="F13" s="206"/>
      <c r="G13" s="206"/>
      <c r="H13" s="206"/>
      <c r="I13" s="1">
        <v>7</v>
      </c>
      <c r="J13" s="63">
        <f>SUM(J7:J12)</f>
        <v>1911000000</v>
      </c>
      <c r="K13" s="52">
        <f>SUM(K7:K12)</f>
        <v>2394000000</v>
      </c>
    </row>
    <row r="14" spans="1:11" ht="12.75">
      <c r="A14" s="202" t="s">
        <v>51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164000000</v>
      </c>
      <c r="K14" s="7"/>
    </row>
    <row r="15" spans="1:11" ht="12.75">
      <c r="A15" s="202" t="s">
        <v>52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702000000</v>
      </c>
      <c r="K15" s="7">
        <v>563000000</v>
      </c>
    </row>
    <row r="16" spans="1:11" ht="12.75">
      <c r="A16" s="202" t="s">
        <v>53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520000000</v>
      </c>
      <c r="K16" s="7">
        <v>633000000</v>
      </c>
    </row>
    <row r="17" spans="1:11" ht="12.75">
      <c r="A17" s="202" t="s">
        <v>54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279000000</v>
      </c>
      <c r="K17" s="7">
        <v>1099000000</v>
      </c>
    </row>
    <row r="18" spans="1:11" ht="12.75">
      <c r="A18" s="205" t="s">
        <v>157</v>
      </c>
      <c r="B18" s="206"/>
      <c r="C18" s="206"/>
      <c r="D18" s="206"/>
      <c r="E18" s="206"/>
      <c r="F18" s="206"/>
      <c r="G18" s="206"/>
      <c r="H18" s="206"/>
      <c r="I18" s="1">
        <v>12</v>
      </c>
      <c r="J18" s="63">
        <f>SUM(J14:J17)</f>
        <v>1665000000</v>
      </c>
      <c r="K18" s="52">
        <f>SUM(K14:K17)</f>
        <v>2295000000</v>
      </c>
    </row>
    <row r="19" spans="1:11" ht="12.75">
      <c r="A19" s="205" t="s">
        <v>35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IF(J13&gt;J18,J13-J18,0)</f>
        <v>246000000</v>
      </c>
      <c r="K19" s="52">
        <f>IF(K13&gt;K18,K13-K18,0)</f>
        <v>99000000</v>
      </c>
    </row>
    <row r="20" spans="1:11" ht="12.75">
      <c r="A20" s="205" t="s">
        <v>36</v>
      </c>
      <c r="B20" s="206"/>
      <c r="C20" s="206"/>
      <c r="D20" s="206"/>
      <c r="E20" s="206"/>
      <c r="F20" s="206"/>
      <c r="G20" s="206"/>
      <c r="H20" s="206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194" t="s">
        <v>158</v>
      </c>
      <c r="B21" s="195"/>
      <c r="C21" s="195"/>
      <c r="D21" s="195"/>
      <c r="E21" s="195"/>
      <c r="F21" s="195"/>
      <c r="G21" s="195"/>
      <c r="H21" s="195"/>
      <c r="I21" s="251"/>
      <c r="J21" s="251"/>
      <c r="K21" s="252"/>
    </row>
    <row r="22" spans="1:11" ht="12.75">
      <c r="A22" s="202" t="s">
        <v>177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7">
        <v>6000000</v>
      </c>
    </row>
    <row r="23" spans="1:11" ht="12.75">
      <c r="A23" s="202" t="s">
        <v>178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179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180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181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323000000</v>
      </c>
      <c r="K26" s="7">
        <v>35000000</v>
      </c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323000000</v>
      </c>
      <c r="K27" s="52">
        <f>SUM(K22:K26)</f>
        <v>41000000</v>
      </c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142000000</v>
      </c>
      <c r="K28" s="7">
        <v>160000000</v>
      </c>
    </row>
    <row r="29" spans="1:11" ht="12.75">
      <c r="A29" s="202" t="s">
        <v>115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15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18000000</v>
      </c>
      <c r="K30" s="7">
        <v>18000000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160000000</v>
      </c>
      <c r="K31" s="52">
        <f>SUM(K28:K30)</f>
        <v>178000000</v>
      </c>
    </row>
    <row r="32" spans="1:11" ht="12.75">
      <c r="A32" s="205" t="s">
        <v>37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163000000</v>
      </c>
      <c r="K32" s="52">
        <f>IF(K27&gt;K31,K27-K31,0)</f>
        <v>0</v>
      </c>
    </row>
    <row r="33" spans="1:11" ht="12.75">
      <c r="A33" s="205" t="s">
        <v>38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0</v>
      </c>
      <c r="K33" s="52">
        <f>IF(K31&gt;K27,K31-K27,0)</f>
        <v>137000000</v>
      </c>
    </row>
    <row r="34" spans="1:11" ht="12.75">
      <c r="A34" s="194" t="s">
        <v>159</v>
      </c>
      <c r="B34" s="195"/>
      <c r="C34" s="195"/>
      <c r="D34" s="195"/>
      <c r="E34" s="195"/>
      <c r="F34" s="195"/>
      <c r="G34" s="195"/>
      <c r="H34" s="195"/>
      <c r="I34" s="251"/>
      <c r="J34" s="251"/>
      <c r="K34" s="252"/>
    </row>
    <row r="35" spans="1:11" ht="12.75">
      <c r="A35" s="202" t="s">
        <v>173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28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4140000000</v>
      </c>
      <c r="K36" s="7">
        <v>3605000000</v>
      </c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>
        <v>48000000</v>
      </c>
    </row>
    <row r="38" spans="1:11" ht="12.75">
      <c r="A38" s="205" t="s">
        <v>67</v>
      </c>
      <c r="B38" s="206"/>
      <c r="C38" s="206"/>
      <c r="D38" s="206"/>
      <c r="E38" s="206"/>
      <c r="F38" s="206"/>
      <c r="G38" s="206"/>
      <c r="H38" s="206"/>
      <c r="I38" s="1">
        <v>30</v>
      </c>
      <c r="J38" s="63">
        <f>SUM(J35:J37)</f>
        <v>4140000000</v>
      </c>
      <c r="K38" s="52">
        <f>SUM(K35:K37)</f>
        <v>3653000000</v>
      </c>
    </row>
    <row r="39" spans="1:11" ht="12.75">
      <c r="A39" s="202" t="s">
        <v>30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4122000000</v>
      </c>
      <c r="K39" s="7">
        <v>2897000000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62000000</v>
      </c>
      <c r="K43" s="7">
        <v>25000000</v>
      </c>
    </row>
    <row r="44" spans="1:11" ht="12.75">
      <c r="A44" s="205" t="s">
        <v>68</v>
      </c>
      <c r="B44" s="206"/>
      <c r="C44" s="206"/>
      <c r="D44" s="206"/>
      <c r="E44" s="206"/>
      <c r="F44" s="206"/>
      <c r="G44" s="206"/>
      <c r="H44" s="206"/>
      <c r="I44" s="1">
        <v>36</v>
      </c>
      <c r="J44" s="63">
        <f>SUM(J39:J43)</f>
        <v>4184000000</v>
      </c>
      <c r="K44" s="52">
        <f>SUM(K39:K43)</f>
        <v>2922000000</v>
      </c>
    </row>
    <row r="45" spans="1:11" ht="12.75">
      <c r="A45" s="205" t="s">
        <v>16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IF(J38&gt;J44,J38-J44,0)</f>
        <v>0</v>
      </c>
      <c r="K45" s="52">
        <f>IF(K38&gt;K44,K38-K44,0)</f>
        <v>731000000</v>
      </c>
    </row>
    <row r="46" spans="1:11" ht="12.75">
      <c r="A46" s="205" t="s">
        <v>17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IF(J44&gt;J38,J44-J38,0)</f>
        <v>44000000</v>
      </c>
      <c r="K46" s="52">
        <f>IF(K44&gt;K38,K44-K38,0)</f>
        <v>0</v>
      </c>
    </row>
    <row r="47" spans="1:11" ht="12.75">
      <c r="A47" s="202" t="s">
        <v>69</v>
      </c>
      <c r="B47" s="203"/>
      <c r="C47" s="203"/>
      <c r="D47" s="203"/>
      <c r="E47" s="203"/>
      <c r="F47" s="203"/>
      <c r="G47" s="203"/>
      <c r="H47" s="203"/>
      <c r="I47" s="1">
        <v>39</v>
      </c>
      <c r="J47" s="63">
        <f>IF(J19-J20+J32-J33+J45-J46&gt;0,J19-J20+J32-J33+J45-J46,0)</f>
        <v>365000000</v>
      </c>
      <c r="K47" s="52">
        <f>IF(K19-K20+K32-K33+K45-K46&gt;0,K19-K20+K32-K33+K45-K46,0)</f>
        <v>693000000</v>
      </c>
    </row>
    <row r="48" spans="1:11" ht="12.75">
      <c r="A48" s="202" t="s">
        <v>70</v>
      </c>
      <c r="B48" s="203"/>
      <c r="C48" s="203"/>
      <c r="D48" s="203"/>
      <c r="E48" s="203"/>
      <c r="F48" s="203"/>
      <c r="G48" s="203"/>
      <c r="H48" s="203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2" t="s">
        <v>160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229000000</v>
      </c>
      <c r="K49" s="7">
        <v>270000000</v>
      </c>
    </row>
    <row r="50" spans="1:11" ht="12.75">
      <c r="A50" s="202" t="s">
        <v>174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f>J47</f>
        <v>365000000</v>
      </c>
      <c r="K50" s="7">
        <f>K47</f>
        <v>693000000</v>
      </c>
    </row>
    <row r="51" spans="1:11" ht="12.75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4">
        <v>44</v>
      </c>
      <c r="J52" s="64">
        <f>J49+J50-J51</f>
        <v>594000000</v>
      </c>
      <c r="K52" s="60">
        <f>K49+K50-K51</f>
        <v>963000000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339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58</v>
      </c>
      <c r="B4" s="259"/>
      <c r="C4" s="259"/>
      <c r="D4" s="259"/>
      <c r="E4" s="259"/>
      <c r="F4" s="259"/>
      <c r="G4" s="259"/>
      <c r="H4" s="259"/>
      <c r="I4" s="65" t="s">
        <v>278</v>
      </c>
      <c r="J4" s="66" t="s">
        <v>317</v>
      </c>
      <c r="K4" s="66" t="s">
        <v>318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1">
        <v>2</v>
      </c>
      <c r="J5" s="72" t="s">
        <v>281</v>
      </c>
      <c r="K5" s="72" t="s">
        <v>282</v>
      </c>
    </row>
    <row r="6" spans="1:11" ht="12.75">
      <c r="A6" s="194" t="s">
        <v>155</v>
      </c>
      <c r="B6" s="195"/>
      <c r="C6" s="195"/>
      <c r="D6" s="195"/>
      <c r="E6" s="195"/>
      <c r="F6" s="195"/>
      <c r="G6" s="195"/>
      <c r="H6" s="195"/>
      <c r="I6" s="251"/>
      <c r="J6" s="251"/>
      <c r="K6" s="252"/>
    </row>
    <row r="7" spans="1:11" ht="12.75">
      <c r="A7" s="202" t="s">
        <v>198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118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119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120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121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5" t="s">
        <v>197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2" t="s">
        <v>122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127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5" t="s">
        <v>46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5" t="s">
        <v>107</v>
      </c>
      <c r="B20" s="262"/>
      <c r="C20" s="262"/>
      <c r="D20" s="262"/>
      <c r="E20" s="262"/>
      <c r="F20" s="262"/>
      <c r="G20" s="262"/>
      <c r="H20" s="26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108</v>
      </c>
      <c r="B21" s="260"/>
      <c r="C21" s="260"/>
      <c r="D21" s="260"/>
      <c r="E21" s="260"/>
      <c r="F21" s="260"/>
      <c r="G21" s="260"/>
      <c r="H21" s="261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4" t="s">
        <v>158</v>
      </c>
      <c r="B22" s="195"/>
      <c r="C22" s="195"/>
      <c r="D22" s="195"/>
      <c r="E22" s="195"/>
      <c r="F22" s="195"/>
      <c r="G22" s="195"/>
      <c r="H22" s="195"/>
      <c r="I22" s="251"/>
      <c r="J22" s="251"/>
      <c r="K22" s="252"/>
    </row>
    <row r="23" spans="1:11" ht="12.75">
      <c r="A23" s="202" t="s">
        <v>164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165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319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320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166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113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47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5" t="s">
        <v>109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5" t="s">
        <v>110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4" t="s">
        <v>159</v>
      </c>
      <c r="B35" s="195"/>
      <c r="C35" s="195"/>
      <c r="D35" s="195"/>
      <c r="E35" s="195"/>
      <c r="F35" s="195"/>
      <c r="G35" s="195"/>
      <c r="H35" s="195"/>
      <c r="I35" s="251">
        <v>0</v>
      </c>
      <c r="J35" s="251"/>
      <c r="K35" s="252"/>
    </row>
    <row r="36" spans="1:11" ht="12.75">
      <c r="A36" s="202" t="s">
        <v>173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28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29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5" t="s">
        <v>48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2" t="s">
        <v>30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31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32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33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34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5" t="s">
        <v>147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5" t="s">
        <v>161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5" t="s">
        <v>162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5" t="s">
        <v>148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5" t="s">
        <v>14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5" t="s">
        <v>160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174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175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176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21" sqref="J2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1.7109375" style="75" bestFit="1" customWidth="1"/>
    <col min="12" max="16384" width="9.140625" style="75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1"/>
      <c r="B2" s="73"/>
      <c r="C2" s="273" t="s">
        <v>342</v>
      </c>
      <c r="D2" s="273"/>
      <c r="E2" s="274"/>
      <c r="F2" s="42" t="s">
        <v>249</v>
      </c>
      <c r="G2" s="267">
        <v>41364</v>
      </c>
      <c r="H2" s="268"/>
      <c r="I2" s="73"/>
      <c r="J2" s="73"/>
      <c r="K2" s="73"/>
      <c r="L2" s="76"/>
    </row>
    <row r="3" spans="1:11" ht="23.25">
      <c r="A3" s="269" t="s">
        <v>58</v>
      </c>
      <c r="B3" s="269"/>
      <c r="C3" s="269"/>
      <c r="D3" s="269"/>
      <c r="E3" s="269"/>
      <c r="F3" s="269"/>
      <c r="G3" s="269"/>
      <c r="H3" s="269"/>
      <c r="I3" s="79" t="s">
        <v>303</v>
      </c>
      <c r="J3" s="80" t="s">
        <v>149</v>
      </c>
      <c r="K3" s="80" t="s">
        <v>150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82">
        <v>2</v>
      </c>
      <c r="J4" s="81" t="s">
        <v>281</v>
      </c>
      <c r="K4" s="81" t="s">
        <v>282</v>
      </c>
    </row>
    <row r="5" spans="1:11" ht="12.75">
      <c r="A5" s="271" t="s">
        <v>283</v>
      </c>
      <c r="B5" s="272"/>
      <c r="C5" s="272"/>
      <c r="D5" s="272"/>
      <c r="E5" s="272"/>
      <c r="F5" s="272"/>
      <c r="G5" s="272"/>
      <c r="H5" s="272"/>
      <c r="I5" s="43">
        <v>1</v>
      </c>
      <c r="J5" s="44">
        <v>9000000000</v>
      </c>
      <c r="K5" s="44">
        <v>9000000000</v>
      </c>
    </row>
    <row r="6" spans="1:11" ht="12.75">
      <c r="A6" s="271" t="s">
        <v>284</v>
      </c>
      <c r="B6" s="272"/>
      <c r="C6" s="272"/>
      <c r="D6" s="272"/>
      <c r="E6" s="272"/>
      <c r="F6" s="272"/>
      <c r="G6" s="272"/>
      <c r="H6" s="272"/>
      <c r="I6" s="43">
        <v>2</v>
      </c>
      <c r="J6" s="45"/>
      <c r="K6" s="45"/>
    </row>
    <row r="7" spans="1:11" ht="12.75">
      <c r="A7" s="271" t="s">
        <v>285</v>
      </c>
      <c r="B7" s="272"/>
      <c r="C7" s="272"/>
      <c r="D7" s="272"/>
      <c r="E7" s="272"/>
      <c r="F7" s="272"/>
      <c r="G7" s="272"/>
      <c r="H7" s="272"/>
      <c r="I7" s="43">
        <v>3</v>
      </c>
      <c r="J7" s="45">
        <v>1988000000</v>
      </c>
      <c r="K7" s="45">
        <v>2359000000</v>
      </c>
    </row>
    <row r="8" spans="1:11" ht="12.75">
      <c r="A8" s="271" t="s">
        <v>286</v>
      </c>
      <c r="B8" s="272"/>
      <c r="C8" s="272"/>
      <c r="D8" s="272"/>
      <c r="E8" s="272"/>
      <c r="F8" s="272"/>
      <c r="G8" s="272"/>
      <c r="H8" s="272"/>
      <c r="I8" s="43">
        <v>4</v>
      </c>
      <c r="J8" s="45">
        <v>3043000000</v>
      </c>
      <c r="K8" s="45">
        <v>4366000000</v>
      </c>
    </row>
    <row r="9" spans="1:11" ht="12.75">
      <c r="A9" s="271" t="s">
        <v>287</v>
      </c>
      <c r="B9" s="272"/>
      <c r="C9" s="272"/>
      <c r="D9" s="272"/>
      <c r="E9" s="272"/>
      <c r="F9" s="272"/>
      <c r="G9" s="272"/>
      <c r="H9" s="272"/>
      <c r="I9" s="43">
        <v>5</v>
      </c>
      <c r="J9" s="45">
        <v>795000000</v>
      </c>
      <c r="K9" s="45">
        <v>155000000</v>
      </c>
    </row>
    <row r="10" spans="1:11" ht="12.75">
      <c r="A10" s="271" t="s">
        <v>288</v>
      </c>
      <c r="B10" s="272"/>
      <c r="C10" s="272"/>
      <c r="D10" s="272"/>
      <c r="E10" s="272"/>
      <c r="F10" s="272"/>
      <c r="G10" s="272"/>
      <c r="H10" s="272"/>
      <c r="I10" s="43">
        <v>6</v>
      </c>
      <c r="J10" s="45"/>
      <c r="K10" s="45"/>
    </row>
    <row r="11" spans="1:11" ht="12.75">
      <c r="A11" s="271" t="s">
        <v>289</v>
      </c>
      <c r="B11" s="272"/>
      <c r="C11" s="272"/>
      <c r="D11" s="272"/>
      <c r="E11" s="272"/>
      <c r="F11" s="272"/>
      <c r="G11" s="272"/>
      <c r="H11" s="272"/>
      <c r="I11" s="43">
        <v>7</v>
      </c>
      <c r="J11" s="45"/>
      <c r="K11" s="45"/>
    </row>
    <row r="12" spans="1:11" ht="12.75">
      <c r="A12" s="271" t="s">
        <v>290</v>
      </c>
      <c r="B12" s="272"/>
      <c r="C12" s="272"/>
      <c r="D12" s="272"/>
      <c r="E12" s="272"/>
      <c r="F12" s="272"/>
      <c r="G12" s="272"/>
      <c r="H12" s="272"/>
      <c r="I12" s="43">
        <v>8</v>
      </c>
      <c r="J12" s="45">
        <v>45000000</v>
      </c>
      <c r="K12" s="45">
        <f>17000000</f>
        <v>17000000</v>
      </c>
    </row>
    <row r="13" spans="1:11" ht="12.75">
      <c r="A13" s="271" t="s">
        <v>291</v>
      </c>
      <c r="B13" s="272"/>
      <c r="C13" s="272"/>
      <c r="D13" s="272"/>
      <c r="E13" s="272"/>
      <c r="F13" s="272"/>
      <c r="G13" s="272"/>
      <c r="H13" s="272"/>
      <c r="I13" s="43">
        <v>9</v>
      </c>
      <c r="J13" s="45"/>
      <c r="K13" s="45"/>
    </row>
    <row r="14" spans="1:11" ht="12.75">
      <c r="A14" s="275" t="s">
        <v>292</v>
      </c>
      <c r="B14" s="276"/>
      <c r="C14" s="276"/>
      <c r="D14" s="276"/>
      <c r="E14" s="276"/>
      <c r="F14" s="276"/>
      <c r="G14" s="276"/>
      <c r="H14" s="276"/>
      <c r="I14" s="43">
        <v>10</v>
      </c>
      <c r="J14" s="77">
        <f>SUM(J5:J13)</f>
        <v>14871000000</v>
      </c>
      <c r="K14" s="77">
        <f>SUM(K5:K13)</f>
        <v>15897000000</v>
      </c>
    </row>
    <row r="15" spans="1:12" ht="12.75">
      <c r="A15" s="271" t="s">
        <v>293</v>
      </c>
      <c r="B15" s="272"/>
      <c r="C15" s="272"/>
      <c r="D15" s="272"/>
      <c r="E15" s="272"/>
      <c r="F15" s="272"/>
      <c r="G15" s="272"/>
      <c r="H15" s="272"/>
      <c r="I15" s="43">
        <v>11</v>
      </c>
      <c r="J15" s="45">
        <v>-251000000</v>
      </c>
      <c r="K15" s="45">
        <f>RDG!L58</f>
        <v>236000000</v>
      </c>
      <c r="L15" s="70"/>
    </row>
    <row r="16" spans="1:11" ht="12.75">
      <c r="A16" s="271" t="s">
        <v>294</v>
      </c>
      <c r="B16" s="272"/>
      <c r="C16" s="272"/>
      <c r="D16" s="272"/>
      <c r="E16" s="272"/>
      <c r="F16" s="272"/>
      <c r="G16" s="272"/>
      <c r="H16" s="272"/>
      <c r="I16" s="43">
        <v>12</v>
      </c>
      <c r="J16" s="45"/>
      <c r="K16" s="45"/>
    </row>
    <row r="17" spans="1:11" ht="12.75">
      <c r="A17" s="271" t="s">
        <v>295</v>
      </c>
      <c r="B17" s="272"/>
      <c r="C17" s="272"/>
      <c r="D17" s="272"/>
      <c r="E17" s="272"/>
      <c r="F17" s="272"/>
      <c r="G17" s="272"/>
      <c r="H17" s="272"/>
      <c r="I17" s="43">
        <v>13</v>
      </c>
      <c r="J17" s="45"/>
      <c r="K17" s="45"/>
    </row>
    <row r="18" spans="1:11" ht="12.75">
      <c r="A18" s="271" t="s">
        <v>296</v>
      </c>
      <c r="B18" s="272"/>
      <c r="C18" s="272"/>
      <c r="D18" s="272"/>
      <c r="E18" s="272"/>
      <c r="F18" s="272"/>
      <c r="G18" s="272"/>
      <c r="H18" s="272"/>
      <c r="I18" s="43">
        <v>14</v>
      </c>
      <c r="J18" s="45"/>
      <c r="K18" s="45"/>
    </row>
    <row r="19" spans="1:11" ht="12.75">
      <c r="A19" s="271" t="s">
        <v>297</v>
      </c>
      <c r="B19" s="272"/>
      <c r="C19" s="272"/>
      <c r="D19" s="272"/>
      <c r="E19" s="272"/>
      <c r="F19" s="272"/>
      <c r="G19" s="272"/>
      <c r="H19" s="272"/>
      <c r="I19" s="43">
        <v>15</v>
      </c>
      <c r="J19" s="45"/>
      <c r="K19" s="45"/>
    </row>
    <row r="20" spans="1:12" ht="12.75">
      <c r="A20" s="271" t="s">
        <v>298</v>
      </c>
      <c r="B20" s="272"/>
      <c r="C20" s="272"/>
      <c r="D20" s="272"/>
      <c r="E20" s="272"/>
      <c r="F20" s="272"/>
      <c r="G20" s="272"/>
      <c r="H20" s="272"/>
      <c r="I20" s="43">
        <v>16</v>
      </c>
      <c r="J20" s="45">
        <v>840000000</v>
      </c>
      <c r="K20" s="45">
        <f>RDG!L56+RDG!L60+RDG!L64</f>
        <v>159000000</v>
      </c>
      <c r="L20" s="70"/>
    </row>
    <row r="21" spans="1:11" ht="12.75">
      <c r="A21" s="275" t="s">
        <v>299</v>
      </c>
      <c r="B21" s="276"/>
      <c r="C21" s="276"/>
      <c r="D21" s="276"/>
      <c r="E21" s="276"/>
      <c r="F21" s="276"/>
      <c r="G21" s="276"/>
      <c r="H21" s="276"/>
      <c r="I21" s="43">
        <v>17</v>
      </c>
      <c r="J21" s="78">
        <f>SUM(J15:J20)</f>
        <v>589000000</v>
      </c>
      <c r="K21" s="78">
        <f>SUM(K15:K20)</f>
        <v>395000000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300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4"/>
      <c r="K23" s="44"/>
    </row>
    <row r="24" spans="1:11" ht="17.25" customHeight="1">
      <c r="A24" s="279" t="s">
        <v>301</v>
      </c>
      <c r="B24" s="280"/>
      <c r="C24" s="280"/>
      <c r="D24" s="280"/>
      <c r="E24" s="280"/>
      <c r="F24" s="280"/>
      <c r="G24" s="280"/>
      <c r="H24" s="280"/>
      <c r="I24" s="47">
        <v>19</v>
      </c>
      <c r="J24" s="78"/>
      <c r="K24" s="78"/>
    </row>
    <row r="25" spans="1:11" ht="30" customHeight="1">
      <c r="A25" s="281" t="s">
        <v>302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G2:H2"/>
    <mergeCell ref="A3:H3"/>
    <mergeCell ref="A4:H4"/>
    <mergeCell ref="A5:H5"/>
    <mergeCell ref="A6:H6"/>
    <mergeCell ref="C2:E2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D65536 E3:E65536 E1 F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9" t="s">
        <v>279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0" t="s">
        <v>314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2013-04-29T12:28:57Z</cp:lastPrinted>
  <dcterms:created xsi:type="dcterms:W3CDTF">2008-10-17T11:51:54Z</dcterms:created>
  <dcterms:modified xsi:type="dcterms:W3CDTF">2013-09-30T08:47:52Z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