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1111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<sst xmlns="http://schemas.openxmlformats.org/spreadsheetml/2006/main" count="415" uniqueCount="362">
  <si>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</si>
  <si>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</si>
  <si>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</si>
  <si>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</si>
  <si>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</si>
  <si>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</si>
  <si>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</si>
  <si>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</si>
  <si>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</si>
  <si>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</si>
  <si>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</si>
  <si>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</si>
  <si>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</si>
  <si>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</si>
  <si>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</si>
  <si>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</si>
  <si>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</si>
  <si>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</si>
  <si>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</si>
  <si>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</si>
  <si>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</si>
  <si>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</si>
  <si>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</si>
  <si>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</si>
  <si>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</si>
  <si>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</si>
  <si>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</si>
  <si>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</si>
  <si>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</si>
  <si>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</si>
  <si>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</si>
  <si>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</si>
  <si>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</si>
  <si>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</si>
  <si>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</si>
  <si>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</si>
  <si>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</si>
  <si>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</si>
  <si>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</si>
  <si>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</si>
  <si>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</si>
  <si>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</si>
  <si>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</si>
  <si>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</si>
  <si>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</si>
  <si>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</si>
  <si>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</si>
  <si>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</si>
  <si>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</si>
  <si>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</si>
  <si>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</si>
  <si>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</si>
  <si>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</si>
  <si>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</si>
  <si>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</si>
  <si>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</si>
  <si>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</si>
  <si>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</si>
  <si>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</si>
  <si>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</si>
  <si>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</si>
  <si>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</si>
  <si>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</si>
  <si>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</si>
  <si>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</si>
  <si>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</si>
  <si>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</si>
  <si>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</si>
  <si>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</si>
  <si>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</si>
  <si>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</si>
  <si>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</si>
  <si>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</si>
  <si>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</si>
  <si>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</si>
  <si>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</si>
  <si>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</si>
  <si>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</si>
  <si>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</si>
  <si>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</si>
  <si>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</si>
  <si>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</si>
  <si>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</si>
  <si>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</si>
  <si>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</si>
  <si>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</si>
  <si>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</si>
  <si>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</si>
  <si>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</si>
  <si>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</si>
  <si>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</si>
  <si>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</si>
  <si>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</si>
  <si>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</si>
  <si>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</si>
  <si>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</si>
  <si>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</si>
  <si>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</si>
  <si>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</si>
  <si>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</si>
  <si>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</si>
  <si>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</si>
  <si>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</si>
  <si>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</si>
  <si>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</si>
  <si>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</si>
  <si>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</si>
  <si>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</si>
  <si>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</si>
  <si>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</si>
  <si>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</si>
  <si>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</si>
  <si>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</si>
  <si>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</si>
  <si>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</si>
  <si>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</si>
  <si>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</si>
  <si>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</si>
  <si>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</si>
  <si>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</si>
  <si>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</si>
  <si>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</si>
  <si>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</si>
  <si>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</si>
  <si>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</si>
  <si>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</si>
  <si>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</si>
  <si>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</si>
  <si>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</si>
  <si>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</si>
  <si>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</si>
  <si>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</si>
  <si>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</si>
  <si>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</si>
  <si>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</si>
  <si>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</si>
  <si>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</si>
  <si>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</si>
  <si>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</si>
  <si>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</si>
  <si>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</si>
  <si>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</si>
  <si>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</si>
  <si>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</si>
  <si>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</si>
  <si>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</si>
  <si>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</si>
  <si>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</si>
  <si>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</si>
  <si>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</si>
  <si>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</si>
  <si>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</si>
  <si>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</si>
  <si>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</si>
  <si>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</si>
  <si>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</si>
  <si>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</si>
  <si>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</si>
  <si>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</si>
  <si>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</si>
  <si>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</si>
  <si>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</si>
  <si>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</si>
  <si>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</si>
  <si>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</si>
  <si>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</si>
  <si>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</si>
  <si>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</si>
  <si>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</si>
  <si>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</si>
  <si>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</si>
  <si>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</si>
  <si>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</si>
  <si>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</si>
  <si>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</si>
  <si>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</si>
  <si>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</si>
  <si>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</si>
  <si>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</si>
  <si>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</si>
  <si>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</si>
  <si>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</si>
  <si>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</si>
  <si>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</si>
  <si>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</si>
  <si>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</si>
  <si>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</si>
  <si>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</si>
  <si>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</si>
  <si>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</si>
  <si>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</si>
  <si>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</si>
  <si>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</si>
  <si>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</si>
  <si>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</si>
  <si>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</si>
  <si>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</si>
  <si>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</si>
  <si>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</si>
  <si>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</si>
  <si>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</si>
  <si>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</si>
  <si>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</si>
  <si>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</si>
  <si>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</si>
  <si>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</si>
  <si>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</si>
  <si>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</si>
  <si>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</si>
  <si>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</si>
  <si>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</si>
  <si>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</si>
  <si>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</si>
  <si>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</si>
  <si>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</si>
  <si>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</si>
  <si>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</si>
  <si>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</si>
  <si>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</si>
  <si>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</si>
  <si>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</si>
  <si>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</si>
  <si>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</si>
  <si>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</si>
  <si>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</si>
  <si>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</si>
  <si>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</si>
  <si>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</si>
  <si>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</si>
  <si>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</si>
  <si>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</si>
  <si>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</si>
  <si>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</si>
  <si>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</si>
  <si>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</si>
  <si>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</si>
  <si>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</si>
  <si>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</si>
  <si>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</si>
  <si>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</si>
  <si>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</si>
  <si>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</si>
  <si>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</si>
  <si>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</si>
  <si>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</si>
  <si>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</si>
  <si>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</si>
  <si>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</si>
  <si>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</si>
  <si>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</si>
  <si>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</si>
  <si>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</si>
  <si>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</si>
  <si>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</si>
  <si>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</si>
  <si>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</si>
  <si>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</si>
  <si>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</si>
  <si>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</si>
  <si>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</si>
  <si>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</si>
  <si>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</si>
  <si>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</si>
  <si>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</si>
  <si>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</si>
  <si>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</si>
  <si>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</si>
  <si>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</si>
  <si>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</si>
  <si>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</si>
  <si>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</si>
  <si>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</si>
  <si>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</si>
  <si>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</si>
  <si>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</si>
  <si>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</si>
  <si>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</si>
  <si>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</si>
  <si>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</si>
  <si>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</si>
  <si>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</si>
  <si>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</si>
  <si>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</si>
  <si>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</si>
  <si>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</si>
  <si>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</si>
  <si>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</si>
  <si>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</si>
  <si>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</si>
  <si>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</si>
  <si>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</si>
  <si>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</si>
  <si>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</si>
  <si>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</si>
  <si>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</si>
  <si>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</si>
  <si>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</si>
  <si>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</si>
  <si>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</si>
  <si>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</si>
  <si>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</si>
  <si>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</si>
  <si>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</si>
  <si>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</si>
  <si>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</si>
  <si>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</si>
  <si>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</si>
  <si>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</si>
  <si>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</si>
  <si>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</si>
  <si>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</si>
  <si>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</si>
  <si>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</si>
  <si>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</si>
  <si>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</si>
  <si>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</si>
  <si>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</si>
  <si>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</si>
  <si>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</si>
  <si>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</si>
  <si>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</si>
  <si>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</si>
  <si>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</si>
  <si>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1.1.2013.</t>
  </si>
  <si>
    <t>30.06.2013.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</si>
  <si>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</si>
  <si>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</si>
  <si>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</si>
  <si>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</si>
  <si>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</si>
  <si>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</si>
  <si>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</si>
  <si>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</si>
  <si>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</si>
  <si>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ZAGREB</t>
  </si>
  <si>
    <t>GRAD ZAGREB</t>
  </si>
  <si>
    <t>1920</t>
  </si>
  <si>
    <t>DA</t>
  </si>
  <si>
    <t xml:space="preserve">INA - Industrija nafte d.d. </t>
  </si>
  <si>
    <t>Zagreb, AV. V. Holjevca 10</t>
  </si>
  <si>
    <t>PRIRODNI PLIN d.o.o.</t>
  </si>
  <si>
    <t>Zagreb, Šubićeva 29</t>
  </si>
  <si>
    <t>2460939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</si>
  <si>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</si>
  <si>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</si>
  <si>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</si>
  <si>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</si>
  <si>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</si>
  <si>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</si>
  <si>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HOLDINA d.o.o. Sarajevo</t>
  </si>
  <si>
    <t>Sarajevo, Ul. Aziza Šaćirbegović 4 b</t>
  </si>
  <si>
    <t>65-01-0857-08</t>
  </si>
  <si>
    <t>Ratko Marković</t>
  </si>
  <si>
    <t>01 4592 020</t>
  </si>
  <si>
    <t>01 4592 306</t>
  </si>
  <si>
    <t>Ratko.Markovic@trs.ina.hr </t>
  </si>
  <si>
    <t>Zoltán Sándor Áldott</t>
  </si>
  <si>
    <t>stanje na dan 30.06.2013.</t>
  </si>
  <si>
    <t>Obveznik: INA- Industrija nafte d.d.</t>
  </si>
  <si>
    <t>u razdoblju 01.01.2013. do 30.06.2013.</t>
  </si>
  <si>
    <t>Obveznik: INA - Industrija nafte d.d. Zagreb</t>
  </si>
  <si>
    <t>Obveznik:  INA - Industrija nafte d.d.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</si>
</sst>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3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49" fontId="2" fillId="0" borderId="29" xfId="57" applyNumberFormat="1" applyFont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trs.ina.hr&#160;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25">
      <selection activeCell="C20" sqref="C20:I2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3" t="s">
        <v>248</v>
      </c>
      <c r="B1" s="184"/>
      <c r="C1" s="18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8" t="s">
        <v>249</v>
      </c>
      <c r="B2" s="139"/>
      <c r="C2" s="139"/>
      <c r="D2" s="140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1" t="s">
        <v>317</v>
      </c>
      <c r="B4" s="142"/>
      <c r="C4" s="142"/>
      <c r="D4" s="142"/>
      <c r="E4" s="142"/>
      <c r="F4" s="142"/>
      <c r="G4" s="142"/>
      <c r="H4" s="142"/>
      <c r="I4" s="14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251</v>
      </c>
      <c r="B6" s="145"/>
      <c r="C6" s="136" t="s">
        <v>325</v>
      </c>
      <c r="D6" s="137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6" t="s">
        <v>252</v>
      </c>
      <c r="B8" s="147"/>
      <c r="C8" s="136" t="s">
        <v>326</v>
      </c>
      <c r="D8" s="137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3" t="s">
        <v>253</v>
      </c>
      <c r="B10" s="134"/>
      <c r="C10" s="136" t="s">
        <v>327</v>
      </c>
      <c r="D10" s="13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5"/>
      <c r="B11" s="13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4" t="s">
        <v>254</v>
      </c>
      <c r="B12" s="145"/>
      <c r="C12" s="148" t="s">
        <v>328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4" t="s">
        <v>255</v>
      </c>
      <c r="B14" s="145"/>
      <c r="C14" s="151" t="s">
        <v>329</v>
      </c>
      <c r="D14" s="152"/>
      <c r="E14" s="16"/>
      <c r="F14" s="148" t="s">
        <v>330</v>
      </c>
      <c r="G14" s="149"/>
      <c r="H14" s="149"/>
      <c r="I14" s="15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4" t="s">
        <v>256</v>
      </c>
      <c r="B16" s="145"/>
      <c r="C16" s="148" t="s">
        <v>331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4" t="s">
        <v>257</v>
      </c>
      <c r="B18" s="145"/>
      <c r="C18" s="153" t="s">
        <v>332</v>
      </c>
      <c r="D18" s="154"/>
      <c r="E18" s="154"/>
      <c r="F18" s="154"/>
      <c r="G18" s="154"/>
      <c r="H18" s="154"/>
      <c r="I18" s="15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4" t="s">
        <v>258</v>
      </c>
      <c r="B20" s="145"/>
      <c r="C20" s="153" t="s">
        <v>333</v>
      </c>
      <c r="D20" s="154"/>
      <c r="E20" s="154"/>
      <c r="F20" s="154"/>
      <c r="G20" s="154"/>
      <c r="H20" s="154"/>
      <c r="I20" s="15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4" t="s">
        <v>259</v>
      </c>
      <c r="B22" s="145"/>
      <c r="C22" s="121">
        <v>133</v>
      </c>
      <c r="D22" s="148" t="s">
        <v>334</v>
      </c>
      <c r="E22" s="156"/>
      <c r="F22" s="157"/>
      <c r="G22" s="144"/>
      <c r="H22" s="15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4" t="s">
        <v>260</v>
      </c>
      <c r="B24" s="145"/>
      <c r="C24" s="121">
        <v>21</v>
      </c>
      <c r="D24" s="148" t="s">
        <v>335</v>
      </c>
      <c r="E24" s="156"/>
      <c r="F24" s="156"/>
      <c r="G24" s="157"/>
      <c r="H24" s="51" t="s">
        <v>261</v>
      </c>
      <c r="I24" s="122">
        <v>13606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4" t="s">
        <v>262</v>
      </c>
      <c r="B26" s="145"/>
      <c r="C26" s="123" t="s">
        <v>337</v>
      </c>
      <c r="D26" s="25"/>
      <c r="E26" s="33"/>
      <c r="F26" s="24"/>
      <c r="G26" s="159" t="s">
        <v>263</v>
      </c>
      <c r="H26" s="145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7" t="s">
        <v>338</v>
      </c>
      <c r="B30" s="168"/>
      <c r="C30" s="168"/>
      <c r="D30" s="169"/>
      <c r="E30" s="167" t="s">
        <v>339</v>
      </c>
      <c r="F30" s="168"/>
      <c r="G30" s="168"/>
      <c r="H30" s="136" t="s">
        <v>325</v>
      </c>
      <c r="I30" s="137"/>
      <c r="J30" s="10"/>
      <c r="K30" s="10"/>
      <c r="L30" s="10"/>
    </row>
    <row r="31" spans="1:12" ht="12.75">
      <c r="A31" s="94"/>
      <c r="B31" s="22"/>
      <c r="C31" s="21"/>
      <c r="D31" s="170"/>
      <c r="E31" s="170"/>
      <c r="F31" s="170"/>
      <c r="G31" s="171"/>
      <c r="H31" s="16"/>
      <c r="I31" s="101"/>
      <c r="J31" s="10"/>
      <c r="K31" s="10"/>
      <c r="L31" s="10"/>
    </row>
    <row r="32" spans="1:12" ht="12.75">
      <c r="A32" s="167" t="s">
        <v>340</v>
      </c>
      <c r="B32" s="168"/>
      <c r="C32" s="168"/>
      <c r="D32" s="169"/>
      <c r="E32" s="167" t="s">
        <v>341</v>
      </c>
      <c r="F32" s="168"/>
      <c r="G32" s="168"/>
      <c r="H32" s="136" t="s">
        <v>342</v>
      </c>
      <c r="I32" s="13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7" t="s">
        <v>343</v>
      </c>
      <c r="B34" s="168"/>
      <c r="C34" s="168"/>
      <c r="D34" s="169"/>
      <c r="E34" s="167" t="s">
        <v>344</v>
      </c>
      <c r="F34" s="168"/>
      <c r="G34" s="168"/>
      <c r="H34" s="136" t="s">
        <v>345</v>
      </c>
      <c r="I34" s="13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7" t="s">
        <v>346</v>
      </c>
      <c r="B36" s="168"/>
      <c r="C36" s="168"/>
      <c r="D36" s="169"/>
      <c r="E36" s="167" t="s">
        <v>347</v>
      </c>
      <c r="F36" s="168"/>
      <c r="G36" s="168"/>
      <c r="H36" s="136" t="s">
        <v>348</v>
      </c>
      <c r="I36" s="137"/>
      <c r="J36" s="10"/>
      <c r="K36" s="10"/>
      <c r="L36" s="10"/>
    </row>
    <row r="37" spans="1:12" ht="12.75">
      <c r="A37" s="103"/>
      <c r="B37" s="30"/>
      <c r="C37" s="172"/>
      <c r="D37" s="173"/>
      <c r="E37" s="16"/>
      <c r="F37" s="172"/>
      <c r="G37" s="173"/>
      <c r="H37" s="16"/>
      <c r="I37" s="95"/>
      <c r="J37" s="10"/>
      <c r="K37" s="10"/>
      <c r="L37" s="10"/>
    </row>
    <row r="38" spans="1:12" ht="12.75">
      <c r="A38" s="167" t="s">
        <v>349</v>
      </c>
      <c r="B38" s="168"/>
      <c r="C38" s="168"/>
      <c r="D38" s="169"/>
      <c r="E38" s="167" t="s">
        <v>350</v>
      </c>
      <c r="F38" s="168"/>
      <c r="G38" s="168"/>
      <c r="H38" s="136" t="s">
        <v>351</v>
      </c>
      <c r="I38" s="13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7"/>
      <c r="B40" s="177"/>
      <c r="C40" s="177"/>
      <c r="D40" s="178"/>
      <c r="E40" s="167"/>
      <c r="F40" s="177"/>
      <c r="G40" s="177"/>
      <c r="H40" s="136"/>
      <c r="I40" s="137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3" t="s">
        <v>267</v>
      </c>
      <c r="B44" s="179"/>
      <c r="C44" s="136"/>
      <c r="D44" s="137"/>
      <c r="E44" s="26"/>
      <c r="F44" s="148"/>
      <c r="G44" s="177"/>
      <c r="H44" s="177"/>
      <c r="I44" s="178"/>
      <c r="J44" s="10"/>
      <c r="K44" s="10"/>
      <c r="L44" s="10"/>
    </row>
    <row r="45" spans="1:12" ht="12.75">
      <c r="A45" s="103"/>
      <c r="B45" s="30"/>
      <c r="C45" s="172"/>
      <c r="D45" s="173"/>
      <c r="E45" s="16"/>
      <c r="F45" s="172"/>
      <c r="G45" s="174"/>
      <c r="H45" s="35"/>
      <c r="I45" s="107"/>
      <c r="J45" s="10"/>
      <c r="K45" s="10"/>
      <c r="L45" s="10"/>
    </row>
    <row r="46" spans="1:12" ht="12.75">
      <c r="A46" s="133" t="s">
        <v>268</v>
      </c>
      <c r="B46" s="179"/>
      <c r="C46" s="148" t="s">
        <v>352</v>
      </c>
      <c r="D46" s="175"/>
      <c r="E46" s="175"/>
      <c r="F46" s="175"/>
      <c r="G46" s="175"/>
      <c r="H46" s="175"/>
      <c r="I46" s="17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3" t="s">
        <v>270</v>
      </c>
      <c r="B48" s="179"/>
      <c r="C48" s="180" t="s">
        <v>353</v>
      </c>
      <c r="D48" s="181"/>
      <c r="E48" s="182"/>
      <c r="F48" s="16"/>
      <c r="G48" s="51" t="s">
        <v>271</v>
      </c>
      <c r="H48" s="180" t="s">
        <v>354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3" t="s">
        <v>257</v>
      </c>
      <c r="B50" s="179"/>
      <c r="C50" s="191" t="s">
        <v>355</v>
      </c>
      <c r="D50" s="192"/>
      <c r="E50" s="192"/>
      <c r="F50" s="192"/>
      <c r="G50" s="192"/>
      <c r="H50" s="192"/>
      <c r="I50" s="19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4" t="s">
        <v>272</v>
      </c>
      <c r="B52" s="145"/>
      <c r="C52" s="180" t="s">
        <v>356</v>
      </c>
      <c r="D52" s="181"/>
      <c r="E52" s="181"/>
      <c r="F52" s="181"/>
      <c r="G52" s="181"/>
      <c r="H52" s="181"/>
      <c r="I52" s="150"/>
      <c r="J52" s="10"/>
      <c r="K52" s="10"/>
      <c r="L52" s="10"/>
    </row>
    <row r="53" spans="1:12" ht="12.75">
      <c r="A53" s="108"/>
      <c r="B53" s="20"/>
      <c r="C53" s="185" t="s">
        <v>273</v>
      </c>
      <c r="D53" s="185"/>
      <c r="E53" s="185"/>
      <c r="F53" s="185"/>
      <c r="G53" s="185"/>
      <c r="H53" s="18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4" t="s">
        <v>274</v>
      </c>
      <c r="C55" s="195"/>
      <c r="D55" s="195"/>
      <c r="E55" s="195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6" t="s">
        <v>306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08"/>
      <c r="B57" s="196" t="s">
        <v>307</v>
      </c>
      <c r="C57" s="197"/>
      <c r="D57" s="197"/>
      <c r="E57" s="197"/>
      <c r="F57" s="197"/>
      <c r="G57" s="197"/>
      <c r="H57" s="197"/>
      <c r="I57" s="110"/>
      <c r="J57" s="10"/>
      <c r="K57" s="10"/>
      <c r="L57" s="10"/>
    </row>
    <row r="58" spans="1:12" ht="12.75">
      <c r="A58" s="108"/>
      <c r="B58" s="196" t="s">
        <v>308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08"/>
      <c r="B59" s="196" t="s">
        <v>309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6" t="s">
        <v>277</v>
      </c>
      <c r="H62" s="187"/>
      <c r="I62" s="18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9"/>
      <c r="H63" s="190"/>
      <c r="I63" s="119"/>
      <c r="J63" s="10"/>
      <c r="K63" s="10"/>
      <c r="L63" s="10"/>
    </row>
  </sheetData>
  <sheetProtection/>
  <protectedRanges>
    <protectedRange sqref="E2 H2 C26 I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  <protectedRange sqref="D22:F22" name="Range1_11"/>
    <protectedRange sqref="C24" name="Range1_12"/>
    <protectedRange sqref="D24:G24" name="Range1_13"/>
    <protectedRange sqref="A30:D30" name="Range1_14"/>
    <protectedRange sqref="E30:G30" name="Range1_15"/>
    <protectedRange sqref="H30:I30" name="Range1_16"/>
    <protectedRange sqref="A32:D32" name="Range1_17"/>
    <protectedRange sqref="E32:G32" name="Range1_18"/>
    <protectedRange sqref="H32:I32" name="Range1_19"/>
    <protectedRange sqref="A38:D38" name="Range1_2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Ratko.Markovic@trs.ina.hr 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90" zoomScaleSheetLayoutView="90" workbookViewId="0" topLeftCell="A88">
      <selection activeCell="K14" activeCellId="1" sqref="K11 K14"/>
    </sheetView>
  </sheetViews>
  <sheetFormatPr defaultColWidth="9.140625" defaultRowHeight="12.75"/>
  <cols>
    <col min="1" max="7" width="9.140625" style="52" customWidth="1"/>
    <col min="8" max="8" width="5.7109375" style="52" customWidth="1"/>
    <col min="9" max="9" width="9.140625" style="52" customWidth="1"/>
    <col min="10" max="10" width="13.14062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357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 customHeight="1">
      <c r="A3" s="238" t="s">
        <v>358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59</v>
      </c>
      <c r="B4" s="242"/>
      <c r="C4" s="242"/>
      <c r="D4" s="242"/>
      <c r="E4" s="242"/>
      <c r="F4" s="242"/>
      <c r="G4" s="242"/>
      <c r="H4" s="243"/>
      <c r="I4" s="58" t="s">
        <v>278</v>
      </c>
      <c r="J4" s="59" t="s">
        <v>319</v>
      </c>
      <c r="K4" s="60" t="s">
        <v>320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53">
        <f>J9+J16+J26+J35+J39</f>
        <v>20900000000</v>
      </c>
      <c r="K8" s="53">
        <f>K9+K16+K26+K35+K39</f>
        <v>20678000000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921000000</v>
      </c>
      <c r="K9" s="129">
        <f>SUM(K10:K15)</f>
        <v>1016000000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128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128">
        <v>84000000</v>
      </c>
      <c r="K11" s="128">
        <v>98000000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128">
        <v>183000000</v>
      </c>
      <c r="K12" s="128">
        <v>183000000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128">
        <v>62000000</v>
      </c>
      <c r="K13" s="128">
        <v>87000000</v>
      </c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128">
        <v>592000000</v>
      </c>
      <c r="K14" s="128">
        <v>648000000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128"/>
      <c r="K15" s="128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18741000000</v>
      </c>
      <c r="K16" s="129">
        <f>SUM(K17:K25)</f>
        <v>18370000000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1196000000</v>
      </c>
      <c r="K17" s="128">
        <v>1178000000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7548000000</v>
      </c>
      <c r="K18" s="128">
        <v>7384000000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7117000000</v>
      </c>
      <c r="K19" s="128">
        <v>6885000000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327000000</v>
      </c>
      <c r="K20" s="128">
        <v>353000000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128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25000000</v>
      </c>
      <c r="K22" s="128">
        <v>65000000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2523000000</v>
      </c>
      <c r="K23" s="128">
        <v>2500000000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5000000</v>
      </c>
      <c r="K24" s="128">
        <v>5000000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128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566000000</v>
      </c>
      <c r="K26" s="129">
        <f>SUM(K27:K34)</f>
        <v>571000000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128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128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39000000</v>
      </c>
      <c r="K29" s="128">
        <v>40000000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128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128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181000000</v>
      </c>
      <c r="K32" s="128">
        <v>195000000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346000000</v>
      </c>
      <c r="K33" s="128">
        <v>336000000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128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115000000</v>
      </c>
      <c r="K35" s="129">
        <f>SUM(K36:K38)</f>
        <v>110000000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128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115000000</v>
      </c>
      <c r="K37" s="128">
        <v>110000000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128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557000000</v>
      </c>
      <c r="K39" s="128">
        <v>611000000</v>
      </c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53">
        <f>J41+J49+J56+J64</f>
        <v>7158000000</v>
      </c>
      <c r="K40" s="129">
        <f>K41+K49+K56+K64</f>
        <v>7594000000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3352000000</v>
      </c>
      <c r="K41" s="129">
        <f>SUM(K42:K48)</f>
        <v>3817000000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1232000000</v>
      </c>
      <c r="K42" s="128">
        <v>1514000000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1157000000</v>
      </c>
      <c r="K43" s="128">
        <v>1092000000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889000000</v>
      </c>
      <c r="K44" s="128">
        <v>1087000000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74000000</v>
      </c>
      <c r="K45" s="128">
        <v>124000000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  <c r="K46" s="128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0</v>
      </c>
      <c r="K47" s="128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>
        <v>0</v>
      </c>
      <c r="K48" s="128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3286000000</v>
      </c>
      <c r="K49" s="129">
        <f>SUM(K50:K55)</f>
        <v>3219000000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128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2770000000</v>
      </c>
      <c r="K51" s="128">
        <v>2317000000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128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9000000</v>
      </c>
      <c r="K53" s="128">
        <v>6000000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352000000</v>
      </c>
      <c r="K54" s="128">
        <v>676000000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155000000</v>
      </c>
      <c r="K55" s="128">
        <v>220000000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32000000</v>
      </c>
      <c r="K56" s="129">
        <v>60000000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128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128"/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128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128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128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30000000</v>
      </c>
      <c r="K62" s="128">
        <v>58000000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2000000</v>
      </c>
      <c r="K63" s="128">
        <v>2000000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488000000</v>
      </c>
      <c r="K64" s="128">
        <v>498000000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142000000</v>
      </c>
      <c r="K65" s="128">
        <v>248000000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53">
        <f>J7+J8+J40+J65</f>
        <v>28200000000</v>
      </c>
      <c r="K66" s="129">
        <f>K7+K8+K40+K65</f>
        <v>28520000000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131"/>
    </row>
    <row r="68" spans="1:11" ht="12.75">
      <c r="A68" s="204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6"/>
      <c r="I69" s="3">
        <v>62</v>
      </c>
      <c r="J69" s="54">
        <f>J70+J71+J72+J78+J79+J82+J85</f>
        <v>14954000000</v>
      </c>
      <c r="K69" s="54">
        <f>K70+K71+K72+K78+K79+K82+K85</f>
        <v>14971000000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128">
        <v>9000000000</v>
      </c>
      <c r="K70" s="128">
        <v>9000000000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128"/>
      <c r="K71" s="128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9">
        <f>J73+J74-J75+J76+J77</f>
        <v>2505000000</v>
      </c>
      <c r="K72" s="129">
        <f>K73+K74-K75+K76+K77</f>
        <v>2429000000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128"/>
      <c r="K73" s="128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128"/>
      <c r="K74" s="128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128"/>
      <c r="K75" s="128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128"/>
      <c r="K76" s="128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128">
        <v>2505000000</v>
      </c>
      <c r="K77" s="128">
        <v>2429000000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128">
        <v>13000000</v>
      </c>
      <c r="K78" s="128">
        <v>6000000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129">
        <f>J80-J81</f>
        <v>2759000000</v>
      </c>
      <c r="K79" s="129">
        <f>K80-K81</f>
        <v>3097000000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128">
        <v>2759000000</v>
      </c>
      <c r="K80" s="128">
        <v>3097000000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128"/>
      <c r="K81" s="128"/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129">
        <f>J83-J84</f>
        <v>678000000</v>
      </c>
      <c r="K82" s="129">
        <f>K83-K84</f>
        <v>440000000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128">
        <v>678000000</v>
      </c>
      <c r="K83" s="128">
        <v>440000000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128"/>
      <c r="K84" s="128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128">
        <v>-1000000</v>
      </c>
      <c r="K85" s="128">
        <v>-1000000</v>
      </c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9">
        <f>SUM(J87:J89)</f>
        <v>3167000000</v>
      </c>
      <c r="K86" s="129">
        <f>K87+K88+K89</f>
        <v>3249000000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128">
        <v>110000000</v>
      </c>
      <c r="K87" s="128">
        <v>131000000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128">
        <v>0</v>
      </c>
      <c r="K88" s="128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128">
        <v>3057000000</v>
      </c>
      <c r="K89" s="128">
        <v>3118000000</v>
      </c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9">
        <f>SUM(J91:J99)</f>
        <v>1275000000</v>
      </c>
      <c r="K90" s="129">
        <f>SUM(K91:K99)</f>
        <v>2663000000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128"/>
      <c r="K91" s="128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128"/>
      <c r="K92" s="128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128">
        <v>1161000000</v>
      </c>
      <c r="K93" s="128">
        <v>2561000000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128"/>
      <c r="K94" s="128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128"/>
      <c r="K95" s="128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128"/>
      <c r="K96" s="128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128"/>
      <c r="K97" s="128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128">
        <v>101000000</v>
      </c>
      <c r="K98" s="128">
        <v>89000000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128">
        <v>13000000</v>
      </c>
      <c r="K99" s="128">
        <v>13000000</v>
      </c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9">
        <f>SUM(J101:J112)</f>
        <v>8768000000</v>
      </c>
      <c r="K100" s="129">
        <f>SUM(K101:K112)</f>
        <v>7485000000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128"/>
      <c r="K101" s="128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128"/>
      <c r="K102" s="128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128">
        <v>5991000000</v>
      </c>
      <c r="K103" s="128">
        <v>3137000000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128">
        <v>205000000</v>
      </c>
      <c r="K104" s="128">
        <v>189000000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128">
        <v>1684000000</v>
      </c>
      <c r="K105" s="128">
        <v>2389000000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128">
        <v>0</v>
      </c>
      <c r="K106" s="128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128">
        <v>0</v>
      </c>
      <c r="K107" s="128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128">
        <v>163000000</v>
      </c>
      <c r="K108" s="128">
        <v>129000000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128">
        <v>497000000</v>
      </c>
      <c r="K109" s="128">
        <v>1053000000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128">
        <v>0</v>
      </c>
      <c r="K110" s="128">
        <v>346000000</v>
      </c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128">
        <v>0</v>
      </c>
      <c r="K111" s="128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128">
        <v>228000000</v>
      </c>
      <c r="K112" s="128">
        <v>242000000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128">
        <v>36000000</v>
      </c>
      <c r="K113" s="128">
        <v>152000000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29">
        <f>J69+J86+J90+J100+J113</f>
        <v>28200000000</v>
      </c>
      <c r="K114" s="129">
        <f>K69+K86+K90+K100+K113</f>
        <v>28520000000</v>
      </c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/>
      <c r="K115" s="8"/>
    </row>
    <row r="116" spans="1:11" ht="12.75">
      <c r="A116" s="204" t="s">
        <v>310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v>14955000000</v>
      </c>
      <c r="K118" s="7">
        <v>14972000000</v>
      </c>
    </row>
    <row r="119" spans="1:11" ht="12.75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>
        <v>-1000000</v>
      </c>
      <c r="K119" s="8">
        <v>-1000000</v>
      </c>
    </row>
    <row r="120" spans="1:11" ht="12.75">
      <c r="A120" s="221" t="s">
        <v>311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90" zoomScaleSheetLayoutView="90" zoomScalePageLayoutView="0" workbookViewId="0" topLeftCell="A1">
      <selection activeCell="I56" sqref="I56"/>
    </sheetView>
  </sheetViews>
  <sheetFormatPr defaultColWidth="9.140625" defaultRowHeight="12.75"/>
  <cols>
    <col min="1" max="5" width="9.140625" style="52" customWidth="1"/>
    <col min="6" max="6" width="7.421875" style="52" customWidth="1"/>
    <col min="7" max="7" width="6.140625" style="52" customWidth="1"/>
    <col min="8" max="8" width="3.28125" style="52" customWidth="1"/>
    <col min="9" max="9" width="9.140625" style="52" customWidth="1"/>
    <col min="10" max="10" width="13.8515625" style="52" customWidth="1"/>
    <col min="11" max="11" width="11.7109375" style="52" customWidth="1"/>
    <col min="12" max="12" width="13.140625" style="52" customWidth="1"/>
    <col min="13" max="13" width="12.00390625" style="52" bestFit="1" customWidth="1"/>
    <col min="14" max="16384" width="9.140625" style="52" customWidth="1"/>
  </cols>
  <sheetData>
    <row r="1" spans="1:13" ht="12.75" customHeight="1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4" t="s">
        <v>359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58" t="s">
        <v>361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8" t="s">
        <v>279</v>
      </c>
      <c r="J4" s="260" t="s">
        <v>319</v>
      </c>
      <c r="K4" s="260"/>
      <c r="L4" s="260" t="s">
        <v>320</v>
      </c>
      <c r="M4" s="260"/>
    </row>
    <row r="5" spans="1:13" ht="12.75">
      <c r="A5" s="259"/>
      <c r="B5" s="259"/>
      <c r="C5" s="259"/>
      <c r="D5" s="259"/>
      <c r="E5" s="259"/>
      <c r="F5" s="259"/>
      <c r="G5" s="259"/>
      <c r="H5" s="25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26"/>
      <c r="I7" s="3">
        <v>111</v>
      </c>
      <c r="J7" s="54">
        <f>SUM(J8:J9)</f>
        <v>14800000000</v>
      </c>
      <c r="K7" s="54">
        <f>SUM(K8:K9)</f>
        <v>7402000000</v>
      </c>
      <c r="L7" s="130">
        <f>SUM(L8:L9)</f>
        <v>13783000000</v>
      </c>
      <c r="M7" s="130">
        <f>SUM(M8:M9)</f>
        <v>6519000000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14531000000</v>
      </c>
      <c r="K8" s="7">
        <v>7275000000</v>
      </c>
      <c r="L8" s="128">
        <v>13355000000</v>
      </c>
      <c r="M8" s="128">
        <v>6232000000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269000000</v>
      </c>
      <c r="K9" s="7">
        <v>127000000</v>
      </c>
      <c r="L9" s="128">
        <v>428000000</v>
      </c>
      <c r="M9" s="128">
        <v>287000000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3">
        <f>J11+J12+J16+J20+J21+J22+J25+J26</f>
        <v>14309000000</v>
      </c>
      <c r="K10" s="53">
        <f>K11+K12+K16+K20+K21+K22+K25+K26</f>
        <v>7499000000</v>
      </c>
      <c r="L10" s="129">
        <f>L11+L12+L16+L20+L21+L22+L25+L26</f>
        <v>13173000000</v>
      </c>
      <c r="M10" s="129">
        <f>M11+M12+M16+M20+M21+M22+M25+M26</f>
        <v>6458000000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-342000000</v>
      </c>
      <c r="K11" s="7">
        <v>387000000</v>
      </c>
      <c r="L11" s="128">
        <v>-97000000</v>
      </c>
      <c r="M11" s="128">
        <v>168000000</v>
      </c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3">
        <f>SUM(J13:J15)</f>
        <v>10890000000</v>
      </c>
      <c r="K12" s="53">
        <f>SUM(K13:K15)</f>
        <v>5120000000</v>
      </c>
      <c r="L12" s="129">
        <f>SUM(L13:L15)</f>
        <v>10335000000</v>
      </c>
      <c r="M12" s="129">
        <f>SUM(M13:M15)</f>
        <v>4665000000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7166000000</v>
      </c>
      <c r="K13" s="7">
        <v>3764000000</v>
      </c>
      <c r="L13" s="128">
        <v>7102000000</v>
      </c>
      <c r="M13" s="128">
        <v>3214000000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2883000000</v>
      </c>
      <c r="K14" s="7">
        <v>926000000</v>
      </c>
      <c r="L14" s="128">
        <v>2467000000</v>
      </c>
      <c r="M14" s="128">
        <v>1047000000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841000000</v>
      </c>
      <c r="K15" s="7">
        <v>430000000</v>
      </c>
      <c r="L15" s="128">
        <v>766000000</v>
      </c>
      <c r="M15" s="128">
        <v>404000000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3">
        <f>SUM(J17:J19)</f>
        <v>1076000000</v>
      </c>
      <c r="K16" s="53">
        <f>SUM(K17:K19)</f>
        <v>534000000</v>
      </c>
      <c r="L16" s="129">
        <f>SUM(L17:L19)</f>
        <v>1051000000</v>
      </c>
      <c r="M16" s="129">
        <f>SUM(M17:M19)</f>
        <v>554000000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630000000</v>
      </c>
      <c r="K17" s="7">
        <v>311000000</v>
      </c>
      <c r="L17" s="128">
        <v>630000000</v>
      </c>
      <c r="M17" s="128">
        <v>328000000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278000000</v>
      </c>
      <c r="K18" s="7">
        <v>140000000</v>
      </c>
      <c r="L18" s="128">
        <v>272000000</v>
      </c>
      <c r="M18" s="128">
        <v>147000000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168000000</v>
      </c>
      <c r="K19" s="7">
        <v>83000000</v>
      </c>
      <c r="L19" s="128">
        <v>149000000</v>
      </c>
      <c r="M19" s="128">
        <v>79000000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1057000000</v>
      </c>
      <c r="K20" s="7">
        <v>429000000</v>
      </c>
      <c r="L20" s="128">
        <v>842000000</v>
      </c>
      <c r="M20" s="128">
        <v>422000000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947000000</v>
      </c>
      <c r="K21" s="7">
        <v>429000000</v>
      </c>
      <c r="L21" s="128">
        <v>744000000</v>
      </c>
      <c r="M21" s="128">
        <v>390000000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3">
        <f>SUM(J23:J24)</f>
        <v>300000000</v>
      </c>
      <c r="K22" s="53">
        <f>SUM(K23:K24)</f>
        <v>312000000</v>
      </c>
      <c r="L22" s="129">
        <f>SUM(L23:L24)</f>
        <v>265000000</v>
      </c>
      <c r="M22" s="129">
        <f>SUM(M23:M24)</f>
        <v>243000000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198000000</v>
      </c>
      <c r="K23" s="7">
        <v>180000000</v>
      </c>
      <c r="L23" s="128">
        <v>3000000</v>
      </c>
      <c r="M23" s="128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102000000</v>
      </c>
      <c r="K24" s="7">
        <v>132000000</v>
      </c>
      <c r="L24" s="128">
        <v>262000000</v>
      </c>
      <c r="M24" s="128">
        <v>243000000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>
        <v>381000000</v>
      </c>
      <c r="K25" s="7">
        <v>288000000</v>
      </c>
      <c r="L25" s="128">
        <v>33000000</v>
      </c>
      <c r="M25" s="128">
        <v>16000000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/>
      <c r="K26" s="7"/>
      <c r="L26" s="128"/>
      <c r="M26" s="128"/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3">
        <f>SUM(J28:J32)</f>
        <v>80000000</v>
      </c>
      <c r="K27" s="53">
        <f>SUM(K28:K32)</f>
        <v>18000000</v>
      </c>
      <c r="L27" s="129">
        <f>SUM(L28:L32)</f>
        <v>146000000</v>
      </c>
      <c r="M27" s="129">
        <f>SUM(M28:M32)</f>
        <v>89000000</v>
      </c>
    </row>
    <row r="28" spans="1:13" ht="22.5" customHeight="1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128"/>
      <c r="M28" s="128"/>
    </row>
    <row r="29" spans="1:13" ht="22.5" customHeight="1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69000000</v>
      </c>
      <c r="K29" s="7">
        <v>5000000</v>
      </c>
      <c r="L29" s="128">
        <v>146000000</v>
      </c>
      <c r="M29" s="128">
        <v>89000000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>
        <v>0</v>
      </c>
      <c r="L30" s="128"/>
      <c r="M30" s="128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>
        <v>0</v>
      </c>
      <c r="L31" s="128"/>
      <c r="M31" s="128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11000000</v>
      </c>
      <c r="K32" s="7">
        <v>13000000</v>
      </c>
      <c r="L32" s="128"/>
      <c r="M32" s="128"/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3">
        <f>SUM(J34:J37)</f>
        <v>331000000</v>
      </c>
      <c r="K33" s="53">
        <f>SUM(K34:K37)</f>
        <v>292000000</v>
      </c>
      <c r="L33" s="129">
        <f>SUM(L34:L37)</f>
        <v>208000000</v>
      </c>
      <c r="M33" s="129">
        <f>SUM(M34:M37)</f>
        <v>20000000</v>
      </c>
    </row>
    <row r="34" spans="1:13" ht="12.75" customHeight="1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128"/>
      <c r="M34" s="128"/>
    </row>
    <row r="35" spans="1:13" ht="25.5" customHeight="1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235000000</v>
      </c>
      <c r="K35" s="7">
        <v>261000000</v>
      </c>
      <c r="L35" s="128">
        <v>174000000</v>
      </c>
      <c r="M35" s="128">
        <v>7000000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>
        <v>0</v>
      </c>
      <c r="L36" s="128"/>
      <c r="M36" s="128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96000000</v>
      </c>
      <c r="K37" s="7">
        <v>31000000</v>
      </c>
      <c r="L37" s="128">
        <v>34000000</v>
      </c>
      <c r="M37" s="128">
        <v>13000000</v>
      </c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128"/>
      <c r="M38" s="128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128"/>
      <c r="M39" s="128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128"/>
      <c r="M40" s="128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128"/>
      <c r="M41" s="128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3">
        <f>J7+J27+J38+J40</f>
        <v>14880000000</v>
      </c>
      <c r="K42" s="53">
        <f>K7+K27+K38+K40</f>
        <v>7420000000</v>
      </c>
      <c r="L42" s="129">
        <f>L7+L27+L38+L40</f>
        <v>13929000000</v>
      </c>
      <c r="M42" s="129">
        <f>M7+M27+M38+M40</f>
        <v>6608000000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3">
        <f>J10+J33+J39+J41</f>
        <v>14640000000</v>
      </c>
      <c r="K43" s="53">
        <f>K10+K33+K39+K41</f>
        <v>7791000000</v>
      </c>
      <c r="L43" s="129">
        <f>L10+L33+L39+L41</f>
        <v>13381000000</v>
      </c>
      <c r="M43" s="129">
        <f>M10+M33+M39+M41</f>
        <v>6478000000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3">
        <f>J42-J43</f>
        <v>240000000</v>
      </c>
      <c r="K44" s="53">
        <f>K42-K43</f>
        <v>-371000000</v>
      </c>
      <c r="L44" s="129">
        <f>L42-L43</f>
        <v>548000000</v>
      </c>
      <c r="M44" s="129">
        <f>M42-M43</f>
        <v>130000000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240000000</v>
      </c>
      <c r="K45" s="53">
        <f>IF(K42&gt;K43,K42-K43,0)</f>
        <v>0</v>
      </c>
      <c r="L45" s="129">
        <f>IF(L42&gt;L43,L42-L43,0)</f>
        <v>548000000</v>
      </c>
      <c r="M45" s="129">
        <f>IF(M42&gt;M43,M42-M43,0)</f>
        <v>130000000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371000000</v>
      </c>
      <c r="L46" s="129">
        <f>IF(L43&gt;L42,L43-L42,0)</f>
        <v>0</v>
      </c>
      <c r="M46" s="129">
        <f>IF(M43&gt;M42,M43-M42,0)</f>
        <v>0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125000000</v>
      </c>
      <c r="K47" s="7">
        <v>-67000000</v>
      </c>
      <c r="L47" s="128">
        <v>105000000</v>
      </c>
      <c r="M47" s="128">
        <v>63000000</v>
      </c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3">
        <f>J44-J47</f>
        <v>115000000</v>
      </c>
      <c r="K48" s="53">
        <f>K44-K47</f>
        <v>-304000000</v>
      </c>
      <c r="L48" s="129">
        <f>L44-L47</f>
        <v>443000000</v>
      </c>
      <c r="M48" s="129">
        <f>M44-M47</f>
        <v>67000000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115000000</v>
      </c>
      <c r="K49" s="53">
        <f>IF(K48&gt;0,K48,0)</f>
        <v>0</v>
      </c>
      <c r="L49" s="53">
        <f>IF(L48&gt;0,L48,0)</f>
        <v>443000000</v>
      </c>
      <c r="M49" s="53">
        <f>IF(M48&gt;0,M48,0)</f>
        <v>67000000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61">
        <f>IF(J48&lt;0,-J48,0)</f>
        <v>0</v>
      </c>
      <c r="K50" s="61">
        <f>IF(K48&lt;0,-K48,0)</f>
        <v>304000000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4" t="s">
        <v>312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62"/>
    </row>
    <row r="53" spans="1:13" ht="12.75" customHeight="1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>
        <v>108000000</v>
      </c>
      <c r="K53" s="7">
        <v>-304000000</v>
      </c>
      <c r="L53" s="7">
        <v>443000000</v>
      </c>
      <c r="M53" s="7">
        <v>67000000</v>
      </c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>
        <v>7000000</v>
      </c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>
        <v>115000000</v>
      </c>
      <c r="K56" s="6">
        <v>-304000000</v>
      </c>
      <c r="L56" s="6">
        <v>443000000</v>
      </c>
      <c r="M56" s="6">
        <v>67000000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3">
        <f>SUM(J58:J64)</f>
        <v>215000000</v>
      </c>
      <c r="K57" s="53">
        <f>SUM(K58:K64)</f>
        <v>425000000</v>
      </c>
      <c r="L57" s="53">
        <f>SUM(L58:L64)</f>
        <v>-83000000</v>
      </c>
      <c r="M57" s="53">
        <f>SUM(M58:M64)</f>
        <v>-276000000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>
        <v>207000000</v>
      </c>
      <c r="K58" s="7">
        <v>462000000</v>
      </c>
      <c r="L58" s="7">
        <v>-65000000</v>
      </c>
      <c r="M58" s="7">
        <v>-256000000</v>
      </c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>
        <v>8000000</v>
      </c>
      <c r="K60" s="7">
        <v>-37000000</v>
      </c>
      <c r="L60" s="7">
        <v>-7000000</v>
      </c>
      <c r="M60" s="7">
        <v>-20000000</v>
      </c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>
        <v>-11000000</v>
      </c>
      <c r="M64" s="7">
        <v>0</v>
      </c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3">
        <f>J57-J65</f>
        <v>215000000</v>
      </c>
      <c r="K66" s="53">
        <f>K57-K65</f>
        <v>425000000</v>
      </c>
      <c r="L66" s="53">
        <f>L57-L65</f>
        <v>-83000000</v>
      </c>
      <c r="M66" s="53">
        <f>M57-M65</f>
        <v>-276000000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1">
        <f>J56+J66</f>
        <v>330000000</v>
      </c>
      <c r="K67" s="61">
        <f>K56+K66</f>
        <v>121000000</v>
      </c>
      <c r="L67" s="61">
        <f>L56+L66</f>
        <v>360000000</v>
      </c>
      <c r="M67" s="61">
        <f>M56+M66</f>
        <v>-209000000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>
        <v>323000000</v>
      </c>
      <c r="K70" s="7">
        <v>121000000</v>
      </c>
      <c r="L70" s="7">
        <v>360000000</v>
      </c>
      <c r="M70" s="7">
        <v>-209000000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7000000</v>
      </c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">
      <selection activeCell="N33" sqref="N33"/>
    </sheetView>
  </sheetViews>
  <sheetFormatPr defaultColWidth="9.140625" defaultRowHeight="12.75"/>
  <cols>
    <col min="1" max="7" width="9.140625" style="52" customWidth="1"/>
    <col min="8" max="8" width="1.1484375" style="52" customWidth="1"/>
    <col min="9" max="9" width="9.140625" style="52" customWidth="1"/>
    <col min="10" max="10" width="11.8515625" style="52" customWidth="1"/>
    <col min="11" max="11" width="11.7109375" style="52" bestFit="1" customWidth="1"/>
    <col min="12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359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360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283</v>
      </c>
      <c r="K5" s="69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240000000</v>
      </c>
      <c r="K7" s="128">
        <v>548000000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1057000000</v>
      </c>
      <c r="K8" s="128">
        <v>842000000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823000000</v>
      </c>
      <c r="K9" s="128">
        <v>1416000000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128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128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1073000000</v>
      </c>
      <c r="K12" s="128">
        <v>579000000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4">
        <f>SUM(J7:J12)</f>
        <v>3193000000</v>
      </c>
      <c r="K13" s="129">
        <f>SUM(K7:K12)</f>
        <v>3385000000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128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11000000</v>
      </c>
      <c r="K15" s="128">
        <v>440000000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250000000</v>
      </c>
      <c r="K16" s="128">
        <v>476000000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998000000</v>
      </c>
      <c r="K17" s="128">
        <v>335000000</v>
      </c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4">
        <f>SUM(J14:J17)</f>
        <v>1259000000</v>
      </c>
      <c r="K18" s="129">
        <f>SUM(K14:K17)</f>
        <v>1251000000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IF(J13&gt;J18,J13-J18,0)</f>
        <v>1934000000</v>
      </c>
      <c r="K19" s="129">
        <f>IF(K13&gt;K18,K13-K18,0)</f>
        <v>2134000000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61"/>
      <c r="J21" s="261"/>
      <c r="K21" s="262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2000000</v>
      </c>
      <c r="K22" s="7">
        <v>5000000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15000000</v>
      </c>
      <c r="K24" s="7">
        <v>11000000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1000000</v>
      </c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145000000</v>
      </c>
      <c r="K26" s="128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4">
        <f>SUM(J22:J26)</f>
        <v>163000000</v>
      </c>
      <c r="K27" s="129">
        <f>SUM(K22:K26)</f>
        <v>16000000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352000000</v>
      </c>
      <c r="K28" s="128">
        <v>602000000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128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>
        <v>25000000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4">
        <f>SUM(J28:J30)</f>
        <v>352000000</v>
      </c>
      <c r="K31" s="53">
        <f>SUM(K28:K30)</f>
        <v>627000000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IF(J31&gt;J27,J31-J27,0)</f>
        <v>189000000</v>
      </c>
      <c r="K33" s="53">
        <f>IF(K31&gt;K27,K31-K27,0)</f>
        <v>611000000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61"/>
      <c r="J34" s="261"/>
      <c r="K34" s="262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8290000000</v>
      </c>
      <c r="K36" s="7">
        <v>11120000000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4">
        <f>SUM(J35:J37)</f>
        <v>8290000000</v>
      </c>
      <c r="K38" s="53">
        <f>SUM(K35:K37)</f>
        <v>11120000000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9748000000</v>
      </c>
      <c r="K39" s="7">
        <v>12633000000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65000000</v>
      </c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4">
        <f>SUM(J39:J43)</f>
        <v>9813000000</v>
      </c>
      <c r="K44" s="53">
        <f>SUM(K39:K43)</f>
        <v>12633000000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IF(J44&gt;J38,J44-J38,0)</f>
        <v>1523000000</v>
      </c>
      <c r="K46" s="53">
        <f>IF(K44&gt;K38,K44-K38,0)</f>
        <v>1513000000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222000000</v>
      </c>
      <c r="K47" s="53">
        <f>IF(K19-K20+K32-K33+K45-K46&gt;0,K19-K20+K32-K33+K45-K46,0)</f>
        <v>10000000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337000000</v>
      </c>
      <c r="K49" s="7">
        <v>488000000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222000000</v>
      </c>
      <c r="K50" s="7">
        <v>10000000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8" t="s">
        <v>177</v>
      </c>
      <c r="B52" s="219"/>
      <c r="C52" s="219"/>
      <c r="D52" s="219"/>
      <c r="E52" s="219"/>
      <c r="F52" s="219"/>
      <c r="G52" s="219"/>
      <c r="H52" s="219"/>
      <c r="I52" s="4">
        <v>44</v>
      </c>
      <c r="J52" s="65">
        <f>J49+J50-J51</f>
        <v>559000000</v>
      </c>
      <c r="K52" s="61">
        <f>K49+K50-K51</f>
        <v>498000000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7" sqref="A27:H2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2">
        <v>2</v>
      </c>
      <c r="J5" s="73" t="s">
        <v>283</v>
      </c>
      <c r="K5" s="73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7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61"/>
      <c r="J22" s="261"/>
      <c r="K22" s="262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61">
        <v>0</v>
      </c>
      <c r="J35" s="261"/>
      <c r="K35" s="262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57421875" style="76" customWidth="1"/>
    <col min="11" max="11" width="11.7109375" style="76" bestFit="1" customWidth="1"/>
    <col min="12" max="16384" width="9.140625" style="76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</row>
    <row r="2" spans="1:12" ht="15.75">
      <c r="A2" s="42"/>
      <c r="B2" s="74"/>
      <c r="C2" s="277" t="s">
        <v>282</v>
      </c>
      <c r="D2" s="277"/>
      <c r="E2" s="77" t="s">
        <v>323</v>
      </c>
      <c r="F2" s="43" t="s">
        <v>250</v>
      </c>
      <c r="G2" s="278" t="s">
        <v>324</v>
      </c>
      <c r="H2" s="279"/>
      <c r="I2" s="74"/>
      <c r="J2" s="74"/>
      <c r="K2" s="74"/>
      <c r="L2" s="78"/>
    </row>
    <row r="3" spans="1:11" ht="23.25">
      <c r="A3" s="280" t="s">
        <v>59</v>
      </c>
      <c r="B3" s="280"/>
      <c r="C3" s="280"/>
      <c r="D3" s="280"/>
      <c r="E3" s="280"/>
      <c r="F3" s="280"/>
      <c r="G3" s="280"/>
      <c r="H3" s="280"/>
      <c r="I3" s="81" t="s">
        <v>305</v>
      </c>
      <c r="J3" s="82" t="s">
        <v>150</v>
      </c>
      <c r="K3" s="82" t="s">
        <v>151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4">
        <v>2</v>
      </c>
      <c r="J4" s="83" t="s">
        <v>283</v>
      </c>
      <c r="K4" s="83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4">
        <v>1</v>
      </c>
      <c r="J5" s="6">
        <v>9000000000</v>
      </c>
      <c r="K5" s="45">
        <v>9000000000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4">
        <v>2</v>
      </c>
      <c r="J6" s="46"/>
      <c r="K6" s="46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2823000000</v>
      </c>
      <c r="K7" s="132">
        <v>2429000000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2759000000</v>
      </c>
      <c r="K8" s="132">
        <v>3094000000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105000000</v>
      </c>
      <c r="K9" s="132">
        <v>443000000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/>
      <c r="K10" s="46"/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/>
      <c r="K11" s="46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8000000</v>
      </c>
      <c r="K12" s="46">
        <v>6000000</v>
      </c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/>
      <c r="K13" s="46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9">
        <f>SUM(J5:J13)</f>
        <v>14695000000</v>
      </c>
      <c r="K14" s="79">
        <f>SUM(K5:K13)</f>
        <v>14972000000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>
        <v>207000000</v>
      </c>
      <c r="K15" s="46">
        <v>-76000000</v>
      </c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/>
      <c r="K16" s="46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/>
      <c r="K17" s="46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/>
      <c r="K18" s="46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/>
      <c r="K19" s="46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>
        <v>123000000</v>
      </c>
      <c r="K20" s="46">
        <v>93000000</v>
      </c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80">
        <f>SUM(J15:J20)</f>
        <v>330000000</v>
      </c>
      <c r="K21" s="80">
        <f>SUM(K15:K20)</f>
        <v>17000000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7">
        <v>18</v>
      </c>
      <c r="J23" s="45">
        <v>14695000000</v>
      </c>
      <c r="K23" s="45">
        <v>14972000000</v>
      </c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8">
        <v>19</v>
      </c>
      <c r="J24" s="80"/>
      <c r="K24" s="80">
        <v>-1000000</v>
      </c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5" sqref="L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2013-07-25T14:36:11Z</cp:lastPrinted>
  <dcterms:created xsi:type="dcterms:W3CDTF">2008-10-17T11:51:54Z</dcterms:created>
  <dcterms:modified xsi:type="dcterms:W3CDTF">2013-07-25T15:20:29Z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