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60" windowWidth="24030" windowHeight="4980" firstSheet="1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<sst xmlns="http://schemas.openxmlformats.org/spreadsheetml/2006/main" count="418" uniqueCount="366">
  <si>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</si>
  <si>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</si>
  <si>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</si>
  <si>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</si>
  <si>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</si>
  <si>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</si>
  <si>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</si>
  <si>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</si>
  <si>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</si>
  <si>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</si>
  <si>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</si>
  <si>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</si>
  <si>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</si>
  <si>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</si>
  <si>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</si>
  <si>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</si>
  <si>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</si>
  <si>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</si>
  <si>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</si>
  <si>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</si>
  <si>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</si>
  <si>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</si>
  <si>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</si>
  <si>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</si>
  <si>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</si>
  <si>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</si>
  <si>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</si>
  <si>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</si>
  <si>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</si>
  <si>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</si>
  <si>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</si>
  <si>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</si>
  <si>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</si>
  <si>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</si>
  <si>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</si>
  <si>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</si>
  <si>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</si>
  <si>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</si>
  <si>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</si>
  <si>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</si>
  <si>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</si>
  <si>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</si>
  <si>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</si>
  <si>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</si>
  <si>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</si>
  <si>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</si>
  <si>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</si>
  <si>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</si>
  <si>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</si>
  <si>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</si>
  <si>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</si>
  <si>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</si>
  <si>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</si>
  <si>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</si>
  <si>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</si>
  <si>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</si>
  <si>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</si>
  <si>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</si>
  <si>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</si>
  <si>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</si>
  <si>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</si>
  <si>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</si>
  <si>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</si>
  <si>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</si>
  <si>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</si>
  <si>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</si>
  <si>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</si>
  <si>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</si>
  <si>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</si>
  <si>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</si>
  <si>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</si>
  <si>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</si>
  <si>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</si>
  <si>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</si>
  <si>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</si>
  <si>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</si>
  <si>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</si>
  <si>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</si>
  <si>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</si>
  <si>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</si>
  <si>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</si>
  <si>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</si>
  <si>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</si>
  <si>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</si>
  <si>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</si>
  <si>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</si>
  <si>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</si>
  <si>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</si>
  <si>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</si>
  <si>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</si>
  <si>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</si>
  <si>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</si>
  <si>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</si>
  <si>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</si>
  <si>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</si>
  <si>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</si>
  <si>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</si>
  <si>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</si>
  <si>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</si>
  <si>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</si>
  <si>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</si>
  <si>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</si>
  <si>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</si>
  <si>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</si>
  <si>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</si>
  <si>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</si>
  <si>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</si>
  <si>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</si>
  <si>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</si>
  <si>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</si>
  <si>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</si>
  <si>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</si>
  <si>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</si>
  <si>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</si>
  <si>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</si>
  <si>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</si>
  <si>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</si>
  <si>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</si>
  <si>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</si>
  <si>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</si>
  <si>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</si>
  <si>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</si>
  <si>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</si>
  <si>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</si>
  <si>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</si>
  <si>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</si>
  <si>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</si>
  <si>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</si>
  <si>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</si>
  <si>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</si>
  <si>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</si>
  <si>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</si>
  <si>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</si>
  <si>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</si>
  <si>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</si>
  <si>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</si>
  <si>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</si>
  <si>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</si>
  <si>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</si>
  <si>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</si>
  <si>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</si>
  <si>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</si>
  <si>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</si>
  <si>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</si>
  <si>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</si>
  <si>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</si>
  <si>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</si>
  <si>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</si>
  <si>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</si>
  <si>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</si>
  <si>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</si>
  <si>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</si>
  <si>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</si>
  <si>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</si>
  <si>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</si>
  <si>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</si>
  <si>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</si>
  <si>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</si>
  <si>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</si>
  <si>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</si>
  <si>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</si>
  <si>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</si>
  <si>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</si>
  <si>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</si>
  <si>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</si>
  <si>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</si>
  <si>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</si>
  <si>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</si>
  <si>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</si>
  <si>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</si>
  <si>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</si>
  <si>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</si>
  <si>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</si>
  <si>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</si>
  <si>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</si>
  <si>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</si>
  <si>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</si>
  <si>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</si>
  <si>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</si>
  <si>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</si>
  <si>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</si>
  <si>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</si>
  <si>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</si>
  <si>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</si>
  <si>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</si>
  <si>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</si>
  <si>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</si>
  <si>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</si>
  <si>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</si>
  <si>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</si>
  <si>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</si>
  <si>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</si>
  <si>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</si>
  <si>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</si>
  <si>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</si>
  <si>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</si>
  <si>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</si>
  <si>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</si>
  <si>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</si>
  <si>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</si>
  <si>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</si>
  <si>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</si>
  <si>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</si>
  <si>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</si>
  <si>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</si>
  <si>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</si>
  <si>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</si>
  <si>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</si>
  <si>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</si>
  <si>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</si>
  <si>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</si>
  <si>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</si>
  <si>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</si>
  <si>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</si>
  <si>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</si>
  <si>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</si>
  <si>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</si>
  <si>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</si>
  <si>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</si>
  <si>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</si>
  <si>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</si>
  <si>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</si>
  <si>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</si>
  <si>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</si>
  <si>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</si>
  <si>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</si>
  <si>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</si>
  <si>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</si>
  <si>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</si>
  <si>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</si>
  <si>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</si>
  <si>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</si>
  <si>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</si>
  <si>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</si>
  <si>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</si>
  <si>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</si>
  <si>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</si>
  <si>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</si>
  <si>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</si>
  <si>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</si>
  <si>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</si>
  <si>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</si>
  <si>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</si>
  <si>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</si>
  <si>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</si>
  <si>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</si>
  <si>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</si>
  <si>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</si>
  <si>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</si>
  <si>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</si>
  <si>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</si>
  <si>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</si>
  <si>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</si>
  <si>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</si>
  <si>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</si>
  <si>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</si>
  <si>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</si>
  <si>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</si>
  <si>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</si>
  <si>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</si>
  <si>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</si>
  <si>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</si>
  <si>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</si>
  <si>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</si>
  <si>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</si>
  <si>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</si>
  <si>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</si>
  <si>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</si>
  <si>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</si>
  <si>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</si>
  <si>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</si>
  <si>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</si>
  <si>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</si>
  <si>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</si>
  <si>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</si>
  <si>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</si>
  <si>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</si>
  <si>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</si>
  <si>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</si>
  <si>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</si>
  <si>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</si>
  <si>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</si>
  <si>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</si>
  <si>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</si>
  <si>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</si>
  <si>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</si>
  <si>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</si>
  <si>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</si>
  <si>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</si>
  <si>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</si>
  <si>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</si>
  <si>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</si>
  <si>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</si>
  <si>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</si>
  <si>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</si>
  <si>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</si>
  <si>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</si>
  <si>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</si>
  <si>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</si>
  <si>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</si>
  <si>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</si>
  <si>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</si>
  <si>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</si>
  <si>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</si>
  <si>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</si>
  <si>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</si>
  <si>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</si>
  <si>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</si>
  <si>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</si>
  <si>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</si>
  <si>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</si>
  <si>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</si>
  <si>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</si>
  <si>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</si>
  <si>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</si>
  <si>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</si>
  <si>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</si>
  <si>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</si>
  <si>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</si>
  <si>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</si>
  <si>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</si>
  <si>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</si>
  <si>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</si>
  <si>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</si>
  <si>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03586243</t>
  </si>
  <si>
    <t>080000604</t>
  </si>
  <si>
    <t>27759560625</t>
  </si>
  <si>
    <t>INA - Industrija nafte d.d.</t>
  </si>
  <si>
    <t>10 000</t>
  </si>
  <si>
    <t>Zagreb</t>
  </si>
  <si>
    <t>investitori@ina.hr</t>
  </si>
  <si>
    <t>www.ina.hr</t>
  </si>
  <si>
    <t>ZAGREB</t>
  </si>
  <si>
    <t>GRAD ZAGREB</t>
  </si>
  <si>
    <t>DA</t>
  </si>
  <si>
    <t xml:space="preserve">INA - Industrija nafte d.d. </t>
  </si>
  <si>
    <t>Zagreb, AV. V. Holjevca 10</t>
  </si>
  <si>
    <t>PRIRODNI PLIN d.o.o.</t>
  </si>
  <si>
    <t>CROSCO d.o.o.</t>
  </si>
  <si>
    <t>STSI - INTEGRIRANI TEHNIČKI SERVISI d.o.o.</t>
  </si>
  <si>
    <t>HOLDINA d.o.o. Sarajevo</t>
  </si>
  <si>
    <t>Zagreb, Šubićeva 29</t>
  </si>
  <si>
    <t>Zagreb, Grada Vukovara 18</t>
  </si>
  <si>
    <t>Zagreb, Lovinčićeva bb</t>
  </si>
  <si>
    <t>Sarajevo, Ul. Aziza Šaćirbegović 4 b</t>
  </si>
  <si>
    <t>2460939</t>
  </si>
  <si>
    <t>01245449</t>
  </si>
  <si>
    <t>1600915</t>
  </si>
  <si>
    <t>4200068200001</t>
  </si>
  <si>
    <t>Nives Kompare</t>
  </si>
  <si>
    <t>01 459 2020</t>
  </si>
  <si>
    <t>01 459 2306</t>
  </si>
  <si>
    <t>Nives.Kompare@ina.hr</t>
  </si>
  <si>
    <t>Zoltán Sándor Áldott</t>
  </si>
  <si>
    <t>Obveznik:  INA - Industrija nafte d.d.</t>
  </si>
  <si>
    <t>Obveznik: INA - Industrija nafte d.d.</t>
  </si>
  <si>
    <t>Obveznik: INA-Industrija nafte d.d.</t>
  </si>
  <si>
    <t>01.01.2014.</t>
  </si>
  <si>
    <t>INA Maziva d.o.o.</t>
  </si>
  <si>
    <t>Zagreb, Radnička cesta 175</t>
  </si>
  <si>
    <t>1615912</t>
  </si>
  <si>
    <t>1920</t>
  </si>
  <si>
    <t>Avenija Većeslava Holjevca 10</t>
  </si>
  <si>
    <t>30.09.2014.</t>
  </si>
  <si>
    <t>stanje na dan 30.09.2014.</t>
  </si>
  <si>
    <t>u razdoblju 01.01.2014. do 30.09.2014.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</si>
</sst>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ves.Kompare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H1">
      <selection activeCell="G10" sqref="G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20" t="s">
        <v>323</v>
      </c>
      <c r="F2" s="12"/>
      <c r="G2" s="13" t="s">
        <v>250</v>
      </c>
      <c r="H2" s="120" t="s">
        <v>363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3" t="s">
        <v>251</v>
      </c>
      <c r="B6" s="144"/>
      <c r="C6" s="135" t="s">
        <v>324</v>
      </c>
      <c r="D6" s="13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5" t="s">
        <v>252</v>
      </c>
      <c r="B8" s="146"/>
      <c r="C8" s="135" t="s">
        <v>325</v>
      </c>
      <c r="D8" s="13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33"/>
      <c r="C10" s="135" t="s">
        <v>326</v>
      </c>
      <c r="D10" s="13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3" t="s">
        <v>254</v>
      </c>
      <c r="B12" s="144"/>
      <c r="C12" s="147" t="s">
        <v>327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3" t="s">
        <v>255</v>
      </c>
      <c r="B14" s="144"/>
      <c r="C14" s="150" t="s">
        <v>328</v>
      </c>
      <c r="D14" s="151"/>
      <c r="E14" s="16"/>
      <c r="F14" s="147" t="s">
        <v>329</v>
      </c>
      <c r="G14" s="148"/>
      <c r="H14" s="148"/>
      <c r="I14" s="14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3" t="s">
        <v>256</v>
      </c>
      <c r="B16" s="144"/>
      <c r="C16" s="147" t="s">
        <v>362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3" t="s">
        <v>257</v>
      </c>
      <c r="B18" s="144"/>
      <c r="C18" s="152" t="s">
        <v>330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3" t="s">
        <v>258</v>
      </c>
      <c r="B20" s="144"/>
      <c r="C20" s="152" t="s">
        <v>331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3" t="s">
        <v>259</v>
      </c>
      <c r="B22" s="144"/>
      <c r="C22" s="121">
        <v>133</v>
      </c>
      <c r="D22" s="147" t="s">
        <v>332</v>
      </c>
      <c r="E22" s="155"/>
      <c r="F22" s="156"/>
      <c r="G22" s="143"/>
      <c r="H22" s="15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3" t="s">
        <v>260</v>
      </c>
      <c r="B24" s="144"/>
      <c r="C24" s="121">
        <v>21</v>
      </c>
      <c r="D24" s="147" t="s">
        <v>333</v>
      </c>
      <c r="E24" s="155"/>
      <c r="F24" s="155"/>
      <c r="G24" s="156"/>
      <c r="H24" s="51" t="s">
        <v>261</v>
      </c>
      <c r="I24" s="127">
        <v>12971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3" t="s">
        <v>262</v>
      </c>
      <c r="B26" s="144"/>
      <c r="C26" s="122" t="s">
        <v>334</v>
      </c>
      <c r="D26" s="25"/>
      <c r="E26" s="33"/>
      <c r="F26" s="24"/>
      <c r="G26" s="158" t="s">
        <v>263</v>
      </c>
      <c r="H26" s="144"/>
      <c r="I26" s="123" t="s">
        <v>361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6" t="s">
        <v>335</v>
      </c>
      <c r="B30" s="167"/>
      <c r="C30" s="167"/>
      <c r="D30" s="168"/>
      <c r="E30" s="166" t="s">
        <v>336</v>
      </c>
      <c r="F30" s="167"/>
      <c r="G30" s="167"/>
      <c r="H30" s="135" t="s">
        <v>324</v>
      </c>
      <c r="I30" s="136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1"/>
      <c r="J31" s="10"/>
      <c r="K31" s="10"/>
      <c r="L31" s="10"/>
    </row>
    <row r="32" spans="1:12" ht="12.75">
      <c r="A32" s="166" t="s">
        <v>337</v>
      </c>
      <c r="B32" s="167"/>
      <c r="C32" s="167"/>
      <c r="D32" s="168"/>
      <c r="E32" s="166" t="s">
        <v>341</v>
      </c>
      <c r="F32" s="167"/>
      <c r="G32" s="167"/>
      <c r="H32" s="135" t="s">
        <v>345</v>
      </c>
      <c r="I32" s="13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6" t="s">
        <v>338</v>
      </c>
      <c r="B34" s="167"/>
      <c r="C34" s="167"/>
      <c r="D34" s="168"/>
      <c r="E34" s="166" t="s">
        <v>342</v>
      </c>
      <c r="F34" s="167"/>
      <c r="G34" s="167"/>
      <c r="H34" s="135" t="s">
        <v>346</v>
      </c>
      <c r="I34" s="13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6" t="s">
        <v>339</v>
      </c>
      <c r="B36" s="167"/>
      <c r="C36" s="167"/>
      <c r="D36" s="168"/>
      <c r="E36" s="166" t="s">
        <v>343</v>
      </c>
      <c r="F36" s="167"/>
      <c r="G36" s="167"/>
      <c r="H36" s="135" t="s">
        <v>347</v>
      </c>
      <c r="I36" s="136"/>
      <c r="J36" s="10"/>
      <c r="K36" s="10"/>
      <c r="L36" s="10"/>
    </row>
    <row r="37" spans="1:12" ht="12.75">
      <c r="A37" s="103"/>
      <c r="B37" s="30"/>
      <c r="C37" s="171"/>
      <c r="D37" s="172"/>
      <c r="E37" s="16"/>
      <c r="F37" s="171"/>
      <c r="G37" s="172"/>
      <c r="H37" s="16"/>
      <c r="I37" s="95"/>
      <c r="J37" s="10"/>
      <c r="K37" s="10"/>
      <c r="L37" s="10"/>
    </row>
    <row r="38" spans="1:12" ht="12.75">
      <c r="A38" s="166" t="s">
        <v>340</v>
      </c>
      <c r="B38" s="167"/>
      <c r="C38" s="167"/>
      <c r="D38" s="168"/>
      <c r="E38" s="166" t="s">
        <v>344</v>
      </c>
      <c r="F38" s="167"/>
      <c r="G38" s="167"/>
      <c r="H38" s="135" t="s">
        <v>348</v>
      </c>
      <c r="I38" s="13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6" t="s">
        <v>358</v>
      </c>
      <c r="B40" s="167"/>
      <c r="C40" s="167"/>
      <c r="D40" s="168"/>
      <c r="E40" s="166" t="s">
        <v>359</v>
      </c>
      <c r="F40" s="167"/>
      <c r="G40" s="167"/>
      <c r="H40" s="135" t="s">
        <v>360</v>
      </c>
      <c r="I40" s="136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76"/>
      <c r="C44" s="135"/>
      <c r="D44" s="136"/>
      <c r="E44" s="26"/>
      <c r="F44" s="147"/>
      <c r="G44" s="167"/>
      <c r="H44" s="167"/>
      <c r="I44" s="168"/>
      <c r="J44" s="10"/>
      <c r="K44" s="10"/>
      <c r="L44" s="10"/>
    </row>
    <row r="45" spans="1:12" ht="12.75">
      <c r="A45" s="103"/>
      <c r="B45" s="30"/>
      <c r="C45" s="171"/>
      <c r="D45" s="172"/>
      <c r="E45" s="16"/>
      <c r="F45" s="171"/>
      <c r="G45" s="173"/>
      <c r="H45" s="35"/>
      <c r="I45" s="107"/>
      <c r="J45" s="10"/>
      <c r="K45" s="10"/>
      <c r="L45" s="10"/>
    </row>
    <row r="46" spans="1:12" ht="12.75">
      <c r="A46" s="132" t="s">
        <v>268</v>
      </c>
      <c r="B46" s="176"/>
      <c r="C46" s="147" t="s">
        <v>349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76"/>
      <c r="C48" s="177" t="s">
        <v>350</v>
      </c>
      <c r="D48" s="178"/>
      <c r="E48" s="179"/>
      <c r="F48" s="16"/>
      <c r="G48" s="51" t="s">
        <v>271</v>
      </c>
      <c r="H48" s="177" t="s">
        <v>351</v>
      </c>
      <c r="I48" s="17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76"/>
      <c r="C50" s="188" t="s">
        <v>352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3" t="s">
        <v>272</v>
      </c>
      <c r="B52" s="144"/>
      <c r="C52" s="177" t="s">
        <v>353</v>
      </c>
      <c r="D52" s="178"/>
      <c r="E52" s="178"/>
      <c r="F52" s="178"/>
      <c r="G52" s="178"/>
      <c r="H52" s="178"/>
      <c r="I52" s="149"/>
      <c r="J52" s="10"/>
      <c r="K52" s="10"/>
      <c r="L52" s="10"/>
    </row>
    <row r="53" spans="1:12" ht="12.75">
      <c r="A53" s="108"/>
      <c r="B53" s="20"/>
      <c r="C53" s="182" t="s">
        <v>273</v>
      </c>
      <c r="D53" s="182"/>
      <c r="E53" s="182"/>
      <c r="F53" s="182"/>
      <c r="G53" s="182"/>
      <c r="H53" s="18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9" t="s">
        <v>274</v>
      </c>
      <c r="C55" s="190"/>
      <c r="D55" s="190"/>
      <c r="E55" s="19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8"/>
      <c r="B57" s="191" t="s">
        <v>307</v>
      </c>
      <c r="C57" s="192"/>
      <c r="D57" s="192"/>
      <c r="E57" s="192"/>
      <c r="F57" s="192"/>
      <c r="G57" s="192"/>
      <c r="H57" s="192"/>
      <c r="I57" s="110"/>
      <c r="J57" s="10"/>
      <c r="K57" s="10"/>
      <c r="L57" s="10"/>
    </row>
    <row r="58" spans="1:12" ht="12.75">
      <c r="A58" s="108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8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6"/>
      <c r="H63" s="187"/>
      <c r="I63" s="119"/>
      <c r="J63" s="10"/>
      <c r="K63" s="10"/>
      <c r="L63" s="10"/>
    </row>
  </sheetData>
  <sheetProtection/>
  <protectedRanges>
    <protectedRange sqref="E2 H2 C6:D6 C8:D8 C10:D10 C16:I16 C18:I18 C20:I20 C24:G24 D22:F22 C26 I26 I24 A30:G30 E32:I32" name="Range1"/>
    <protectedRange sqref="C12:I12" name="Range1_1"/>
    <protectedRange sqref="C14:D14" name="Range1_2"/>
    <protectedRange sqref="F14:I14" name="Range1_3"/>
    <protectedRange sqref="C22" name="Range1_4"/>
    <protectedRange sqref="H30:I30" name="Range1_5"/>
    <protectedRange sqref="A32:D32" name="Range1_6"/>
    <protectedRange sqref="A34:D34" name="Range1_7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ives.Kompare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B91">
      <selection activeCell="J22" sqref="J22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364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354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8" t="s">
        <v>278</v>
      </c>
      <c r="J4" s="59" t="s">
        <v>319</v>
      </c>
      <c r="K4" s="60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18567000000</v>
      </c>
      <c r="K8" s="53">
        <f>K9+K16+K26+K35+K39</f>
        <v>18633000000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771000000</v>
      </c>
      <c r="K9" s="53">
        <f>SUM(K10:K15)</f>
        <v>772000000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109000000</v>
      </c>
      <c r="K11" s="7">
        <v>110000000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183000000</v>
      </c>
      <c r="K12" s="7">
        <v>183000000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64000000</v>
      </c>
      <c r="K13" s="7">
        <v>44000000</v>
      </c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415000000</v>
      </c>
      <c r="K14" s="7">
        <v>435000000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16040000000</v>
      </c>
      <c r="K16" s="53">
        <f>SUM(K17:K25)</f>
        <v>16141000000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1176000000</v>
      </c>
      <c r="K17" s="7">
        <v>1177000000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6309000000</v>
      </c>
      <c r="K18" s="7">
        <v>6246000000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4833000000</v>
      </c>
      <c r="K19" s="7">
        <v>4735000000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330000000</v>
      </c>
      <c r="K20" s="7">
        <v>304000000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61000000</v>
      </c>
      <c r="K22" s="7">
        <v>38000000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3326000000</v>
      </c>
      <c r="K23" s="7">
        <v>3631000000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5000000</v>
      </c>
      <c r="K24" s="7">
        <v>5000000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>
        <v>5000000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524000000</v>
      </c>
      <c r="K26" s="53">
        <f>SUM(K27:K34)</f>
        <v>566000000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27000000</v>
      </c>
      <c r="K29" s="7">
        <v>27000000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139000000</v>
      </c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25000000</v>
      </c>
      <c r="K32" s="7">
        <v>18000000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333000000</v>
      </c>
      <c r="K33" s="7">
        <v>521000000</v>
      </c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105000000</v>
      </c>
      <c r="K35" s="53">
        <f>SUM(K36:K38)</f>
        <v>96000000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105000000</v>
      </c>
      <c r="K37" s="7">
        <v>96000000</v>
      </c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1127000000</v>
      </c>
      <c r="K39" s="129">
        <v>1058000000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7176000000</v>
      </c>
      <c r="K40" s="128">
        <f>K41+K49+K56+K64</f>
        <v>6259000000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3219000000</v>
      </c>
      <c r="K41" s="128">
        <f>SUM(K42:K48)</f>
        <v>2957000000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1204000000</v>
      </c>
      <c r="K42" s="129">
        <v>1209000000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998000000</v>
      </c>
      <c r="K43" s="129">
        <v>863000000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956000000</v>
      </c>
      <c r="K44" s="129">
        <v>769000000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61000000</v>
      </c>
      <c r="K45" s="129">
        <v>112000000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129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129">
        <v>4000000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129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3411000000</v>
      </c>
      <c r="K49" s="128">
        <f>SUM(K50:K55)</f>
        <v>2778000000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129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2564000000</v>
      </c>
      <c r="K51" s="129">
        <v>2339000000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129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4000000</v>
      </c>
      <c r="K53" s="129">
        <v>4000000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686000000</v>
      </c>
      <c r="K54" s="7">
        <v>231000000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157000000</v>
      </c>
      <c r="K55" s="7">
        <v>204000000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144000000</v>
      </c>
      <c r="K56" s="53">
        <f>SUM(K57:K63)</f>
        <v>236000000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>
        <v>158000000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142000000</v>
      </c>
      <c r="K62" s="7">
        <v>78000000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2000000</v>
      </c>
      <c r="K63" s="7">
        <v>0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402000000</v>
      </c>
      <c r="K64" s="7">
        <v>288000000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166000000</v>
      </c>
      <c r="K65" s="7">
        <v>304000000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25909000000</v>
      </c>
      <c r="K66" s="53">
        <f>K7+K8+K40+K65</f>
        <v>25196000000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4">
        <f>J70+J71+J72+J78+J79+J82+J85</f>
        <v>12875000000</v>
      </c>
      <c r="K69" s="54">
        <f>K70+K71+K72+K78+K79+K82+K85</f>
        <v>13988000000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9000000000</v>
      </c>
      <c r="K70" s="7">
        <v>9000000000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2284000000</v>
      </c>
      <c r="K72" s="53">
        <f>K73+K74-K75+K76+K77</f>
        <v>2661000000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2284000000</v>
      </c>
      <c r="K77" s="7">
        <v>2661000000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6000000</v>
      </c>
      <c r="K78" s="7">
        <v>159000000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3094000000</v>
      </c>
      <c r="K79" s="53">
        <f>K80-K81</f>
        <v>1586000000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3094000000</v>
      </c>
      <c r="K80" s="7">
        <v>1586000000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-1508000000</v>
      </c>
      <c r="K82" s="53">
        <f>K83-K84</f>
        <v>583000000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583000000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1508000000</v>
      </c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-1000000</v>
      </c>
      <c r="K85" s="7">
        <v>-1000000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3409000000</v>
      </c>
      <c r="K86" s="53">
        <f>SUM(K87:K89)</f>
        <v>3413000000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146000000</v>
      </c>
      <c r="K87" s="7">
        <v>193000000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3263000000</v>
      </c>
      <c r="K89" s="7">
        <v>3220000000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1972000000</v>
      </c>
      <c r="K90" s="53">
        <f>SUM(K91:K99)</f>
        <v>649000000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1889000000</v>
      </c>
      <c r="K93" s="7">
        <v>572000000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76000000</v>
      </c>
      <c r="K98" s="7">
        <v>67000000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7000000</v>
      </c>
      <c r="K99" s="7">
        <v>10000000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7527000000</v>
      </c>
      <c r="K100" s="53">
        <f>SUM(K101:K112)</f>
        <v>6993000000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3274000000</v>
      </c>
      <c r="K103" s="7">
        <v>3726000000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242000000</v>
      </c>
      <c r="K104" s="7">
        <v>205000000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2841000000</v>
      </c>
      <c r="K105" s="7">
        <v>1983000000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119000000</v>
      </c>
      <c r="K108" s="7">
        <v>101000000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749000000</v>
      </c>
      <c r="K109" s="7">
        <v>661000000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2000000</v>
      </c>
      <c r="K110" s="7">
        <v>2000000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300000000</v>
      </c>
      <c r="K112" s="7">
        <v>315000000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126000000</v>
      </c>
      <c r="K113" s="7">
        <v>153000000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25909000000</v>
      </c>
      <c r="K114" s="53">
        <f>K69+K86+K90+K100+K113</f>
        <v>25196000000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12876000000</v>
      </c>
      <c r="K118" s="7">
        <v>13989000000</v>
      </c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-1000000</v>
      </c>
      <c r="K119" s="8">
        <v>-1000000</v>
      </c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G43">
      <selection activeCell="L71" sqref="L71"/>
    </sheetView>
  </sheetViews>
  <sheetFormatPr defaultColWidth="9.140625" defaultRowHeight="12.75"/>
  <cols>
    <col min="1" max="7" width="9.140625" style="52" customWidth="1"/>
    <col min="8" max="8" width="7.57421875" style="52" customWidth="1"/>
    <col min="9" max="9" width="9.140625" style="52" customWidth="1"/>
    <col min="10" max="10" width="12.00390625" style="52" customWidth="1"/>
    <col min="11" max="11" width="11.8515625" style="52" customWidth="1"/>
    <col min="12" max="12" width="12.00390625" style="52" customWidth="1"/>
    <col min="13" max="13" width="11.57421875" style="52" customWidth="1"/>
    <col min="14" max="14" width="9.140625" style="52" customWidth="1"/>
    <col min="15" max="15" width="11.421875" style="52" customWidth="1"/>
    <col min="16" max="16" width="11.140625" style="52" bestFit="1" customWidth="1"/>
    <col min="17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8" t="s">
        <v>279</v>
      </c>
      <c r="J4" s="255" t="s">
        <v>319</v>
      </c>
      <c r="K4" s="255"/>
      <c r="L4" s="255" t="s">
        <v>320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4">
        <f>SUM(J8:J9)</f>
        <v>21444000000</v>
      </c>
      <c r="K7" s="54">
        <f>SUM(K8:K9)</f>
        <v>7711000000</v>
      </c>
      <c r="L7" s="54">
        <f>SUM(L8:L9)</f>
        <v>19403000000</v>
      </c>
      <c r="M7" s="54">
        <f>SUM(M8:M9)</f>
        <v>7301000000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20783000000</v>
      </c>
      <c r="K8" s="7">
        <v>7428000000</v>
      </c>
      <c r="L8" s="7">
        <v>18864000000</v>
      </c>
      <c r="M8" s="7">
        <v>7103000000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661000000</v>
      </c>
      <c r="K9" s="7">
        <v>283000000</v>
      </c>
      <c r="L9" s="7">
        <v>539000000</v>
      </c>
      <c r="M9" s="7">
        <v>198000000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8">
        <f>J11+J12+J16+J20+J21+J22+J25+J26</f>
        <v>20724000000</v>
      </c>
      <c r="K10" s="128">
        <f>K11+K12+K16+K20+K21+K22+K25+K26</f>
        <v>7340000000</v>
      </c>
      <c r="L10" s="53">
        <f>L11+L12+L16+L20+L21+L22+L25+L26</f>
        <v>18361000000</v>
      </c>
      <c r="M10" s="53">
        <f>M11+M12+M16+M20+M21+M22+M25+M26</f>
        <v>6793000000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129">
        <v>-125000000</v>
      </c>
      <c r="K11" s="129">
        <v>-28000000</v>
      </c>
      <c r="L11" s="7">
        <v>511000000</v>
      </c>
      <c r="M11" s="7">
        <v>426000000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8">
        <f>SUM(J13:J15)</f>
        <v>16017000000</v>
      </c>
      <c r="K12" s="128">
        <f>SUM(K13:K15)</f>
        <v>5708000000</v>
      </c>
      <c r="L12" s="53">
        <f>SUM(L13:L15)</f>
        <v>13682000000</v>
      </c>
      <c r="M12" s="53">
        <f>SUM(M13:M15)</f>
        <v>4980000000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129">
        <v>11474000000</v>
      </c>
      <c r="K13" s="129">
        <v>4398000000</v>
      </c>
      <c r="L13" s="7">
        <v>9518000000</v>
      </c>
      <c r="M13" s="7">
        <v>3405000000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129">
        <v>3405000000</v>
      </c>
      <c r="K14" s="129">
        <v>938000000</v>
      </c>
      <c r="L14" s="7">
        <v>2741000000</v>
      </c>
      <c r="M14" s="7">
        <v>945000000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129">
        <v>1138000000</v>
      </c>
      <c r="K15" s="129">
        <v>372000000</v>
      </c>
      <c r="L15" s="7">
        <v>1423000000</v>
      </c>
      <c r="M15" s="7">
        <v>630000000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8">
        <f>SUM(J17:J19)</f>
        <v>1568000000</v>
      </c>
      <c r="K16" s="128">
        <f>SUM(K17:K19)</f>
        <v>517000000</v>
      </c>
      <c r="L16" s="53">
        <f>SUM(L17:L19)</f>
        <v>1572000000</v>
      </c>
      <c r="M16" s="53">
        <f>SUM(M17:M19)</f>
        <v>556000000</v>
      </c>
    </row>
    <row r="17" spans="1:16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129">
        <v>942000000</v>
      </c>
      <c r="K17" s="129">
        <v>312000000</v>
      </c>
      <c r="L17" s="7">
        <v>930000000</v>
      </c>
      <c r="M17" s="7">
        <v>321000000</v>
      </c>
      <c r="P17" s="130"/>
    </row>
    <row r="18" spans="1:16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404000000</v>
      </c>
      <c r="K18" s="7">
        <v>132000000</v>
      </c>
      <c r="L18" s="7">
        <v>407000000</v>
      </c>
      <c r="M18" s="7">
        <v>149000000</v>
      </c>
      <c r="P18" s="130"/>
    </row>
    <row r="19" spans="1:16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222000000</v>
      </c>
      <c r="K19" s="7">
        <v>73000000</v>
      </c>
      <c r="L19" s="7">
        <v>235000000</v>
      </c>
      <c r="M19" s="7">
        <v>86000000</v>
      </c>
      <c r="P19" s="130"/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1677000000</v>
      </c>
      <c r="K20" s="7">
        <v>546000000</v>
      </c>
      <c r="L20" s="7">
        <v>1351000000</v>
      </c>
      <c r="M20" s="7">
        <v>444000000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f>1207000000-67000000</f>
        <v>1140000000</v>
      </c>
      <c r="K21" s="7">
        <f>463000000-15000000</f>
        <v>448000000</v>
      </c>
      <c r="L21" s="7">
        <v>1247000000</v>
      </c>
      <c r="M21" s="7">
        <f>331000000+83000000</f>
        <v>414000000</v>
      </c>
    </row>
    <row r="22" spans="1:15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350000000</v>
      </c>
      <c r="K22" s="53">
        <f>SUM(K23:K24)</f>
        <v>85000000</v>
      </c>
      <c r="L22" s="53">
        <f>SUM(L23:L24)</f>
        <v>108000000</v>
      </c>
      <c r="M22" s="53">
        <f>SUM(M23:M24)</f>
        <v>43000000</v>
      </c>
      <c r="O22" s="131"/>
    </row>
    <row r="23" spans="1:16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3000000</v>
      </c>
      <c r="K23" s="7"/>
      <c r="L23" s="7">
        <v>21000000</v>
      </c>
      <c r="M23" s="7">
        <v>10000000</v>
      </c>
      <c r="P23" s="130"/>
    </row>
    <row r="24" spans="1:16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347000000</v>
      </c>
      <c r="K24" s="7">
        <v>85000000</v>
      </c>
      <c r="L24" s="7">
        <v>87000000</v>
      </c>
      <c r="M24" s="7">
        <v>33000000</v>
      </c>
      <c r="P24" s="130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97000000</v>
      </c>
      <c r="K25" s="7">
        <v>64000000</v>
      </c>
      <c r="L25" s="7">
        <v>-110000000</v>
      </c>
      <c r="M25" s="7">
        <v>-70000000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459000000</v>
      </c>
      <c r="K27" s="53">
        <f>SUM(K28:K32)</f>
        <v>290000000</v>
      </c>
      <c r="L27" s="53">
        <f>SUM(L28:L32)</f>
        <v>281000000</v>
      </c>
      <c r="M27" s="53">
        <f>SUM(M28:M32)</f>
        <v>191000000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f>390000000+24000000</f>
        <v>414000000</v>
      </c>
      <c r="K29" s="7">
        <f>253000000</f>
        <v>253000000</v>
      </c>
      <c r="L29" s="7">
        <v>281000000</v>
      </c>
      <c r="M29" s="7">
        <v>191000000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45000000</v>
      </c>
      <c r="K32" s="7">
        <v>37000000</v>
      </c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658000000</v>
      </c>
      <c r="K33" s="53">
        <f>SUM(K34:K37)</f>
        <v>399000000</v>
      </c>
      <c r="L33" s="53">
        <f>SUM(L34:L37)</f>
        <v>623000000</v>
      </c>
      <c r="M33" s="53">
        <f>SUM(M34:M37)</f>
        <v>406000000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f>490000000+67000000</f>
        <v>557000000</v>
      </c>
      <c r="K35" s="7">
        <f>331000000+16000000</f>
        <v>347000000</v>
      </c>
      <c r="L35" s="7">
        <v>623000000</v>
      </c>
      <c r="M35" s="7">
        <v>406000000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101000000</v>
      </c>
      <c r="K37" s="7">
        <v>52000000</v>
      </c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21903000000</v>
      </c>
      <c r="K42" s="53">
        <f>K7+K27+K38+K40</f>
        <v>8001000000</v>
      </c>
      <c r="L42" s="53">
        <f>L7+L27+L38+L40</f>
        <v>19684000000</v>
      </c>
      <c r="M42" s="53">
        <f>M7+M27+M38+M40</f>
        <v>7492000000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21382000000</v>
      </c>
      <c r="K43" s="53">
        <f>K10+K33+K39+K41</f>
        <v>7739000000</v>
      </c>
      <c r="L43" s="53">
        <f>L10+L33+L39+L41</f>
        <v>18984000000</v>
      </c>
      <c r="M43" s="53">
        <f>M10+M33+M39+M41</f>
        <v>7199000000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521000000</v>
      </c>
      <c r="K44" s="53">
        <f>K42-K43</f>
        <v>262000000</v>
      </c>
      <c r="L44" s="53">
        <f>L42-L43</f>
        <v>700000000</v>
      </c>
      <c r="M44" s="53">
        <f>M42-M43</f>
        <v>293000000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521000000</v>
      </c>
      <c r="K45" s="53">
        <f>IF(K42&gt;K43,K42-K43,0)</f>
        <v>262000000</v>
      </c>
      <c r="L45" s="53">
        <f>IF(L42&gt;L43,L42-L43,0)</f>
        <v>700000000</v>
      </c>
      <c r="M45" s="53">
        <f>IF(M42&gt;M43,M42-M43,0)</f>
        <v>293000000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135000000</v>
      </c>
      <c r="K47" s="7">
        <v>87000000</v>
      </c>
      <c r="L47" s="7">
        <v>117000000</v>
      </c>
      <c r="M47" s="7">
        <v>82000000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386000000</v>
      </c>
      <c r="K48" s="53">
        <f>K44-K47</f>
        <v>175000000</v>
      </c>
      <c r="L48" s="53">
        <f>L44-L47</f>
        <v>583000000</v>
      </c>
      <c r="M48" s="53">
        <f>M44-M47</f>
        <v>211000000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386000000</v>
      </c>
      <c r="K49" s="53">
        <f>IF(K48&gt;0,K48,0)</f>
        <v>175000000</v>
      </c>
      <c r="L49" s="53">
        <f>IF(L48&gt;0,L48,0)</f>
        <v>583000000</v>
      </c>
      <c r="M49" s="53">
        <f>IF(M48&gt;0,M48,0)</f>
        <v>211000000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386000000</v>
      </c>
      <c r="K53" s="7">
        <v>175000000</v>
      </c>
      <c r="L53" s="7">
        <v>583000000</v>
      </c>
      <c r="M53" s="7">
        <f>M49</f>
        <v>211000000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386000000</v>
      </c>
      <c r="K56" s="6">
        <v>175000000</v>
      </c>
      <c r="L56" s="6">
        <v>583000000</v>
      </c>
      <c r="M56" s="6">
        <v>211000000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-141000000</v>
      </c>
      <c r="K57" s="53">
        <f>SUM(K58:K64)</f>
        <v>-58000000</v>
      </c>
      <c r="L57" s="53">
        <f>SUM(L58:L64)</f>
        <v>530000000</v>
      </c>
      <c r="M57" s="53">
        <f>SUM(M58:M64)</f>
        <v>504000000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>
        <v>-134000000</v>
      </c>
      <c r="K58" s="7">
        <v>-69000000</v>
      </c>
      <c r="L58" s="7">
        <v>377000000</v>
      </c>
      <c r="M58" s="7">
        <v>369000000</v>
      </c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4000000</v>
      </c>
      <c r="K60" s="7">
        <v>11000000</v>
      </c>
      <c r="L60" s="7">
        <v>153000000</v>
      </c>
      <c r="M60" s="7">
        <v>135000000</v>
      </c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-11000000</v>
      </c>
      <c r="K64" s="7">
        <v>0</v>
      </c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-141000000</v>
      </c>
      <c r="K66" s="53">
        <f>K57-K65</f>
        <v>-58000000</v>
      </c>
      <c r="L66" s="53">
        <f>L57-L65</f>
        <v>530000000</v>
      </c>
      <c r="M66" s="53">
        <f>M57-M65</f>
        <v>504000000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1">
        <f>J56+J66</f>
        <v>245000000</v>
      </c>
      <c r="K67" s="61">
        <f>K56+K66</f>
        <v>117000000</v>
      </c>
      <c r="L67" s="61">
        <f>L56+L66</f>
        <v>1113000000</v>
      </c>
      <c r="M67" s="61">
        <f>M56+M66</f>
        <v>715000000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245000000</v>
      </c>
      <c r="K70" s="7">
        <v>117000000</v>
      </c>
      <c r="L70" s="7">
        <v>1113000000</v>
      </c>
      <c r="M70" s="7">
        <v>715000000</v>
      </c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0</v>
      </c>
      <c r="K71" s="8">
        <v>0</v>
      </c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29" sqref="A29:H29"/>
    </sheetView>
  </sheetViews>
  <sheetFormatPr defaultColWidth="9.140625" defaultRowHeight="12.75"/>
  <cols>
    <col min="1" max="6" width="9.140625" style="52" customWidth="1"/>
    <col min="7" max="7" width="7.140625" style="52" customWidth="1"/>
    <col min="8" max="8" width="1.8515625" style="52" customWidth="1"/>
    <col min="9" max="9" width="9.140625" style="52" customWidth="1"/>
    <col min="10" max="10" width="13.851562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356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521000000</v>
      </c>
      <c r="K7" s="7">
        <v>700000000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1677000000</v>
      </c>
      <c r="K8" s="7">
        <v>1351000000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783000000</v>
      </c>
      <c r="K9" s="7"/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>
        <v>169000000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>
        <v>234000000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819000000</v>
      </c>
      <c r="K12" s="7">
        <v>841000000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4">
        <f>SUM(J7:J12)</f>
        <v>3800000000</v>
      </c>
      <c r="K13" s="53">
        <f>SUM(K7:K12)</f>
        <v>3295000000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>
        <v>758000000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283000000</v>
      </c>
      <c r="K15" s="7"/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337000000</v>
      </c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556000000</v>
      </c>
      <c r="K17" s="7">
        <v>515000000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4">
        <f>SUM(J14:J17)</f>
        <v>1176000000</v>
      </c>
      <c r="K18" s="53">
        <f>SUM(K14:K17)</f>
        <v>1273000000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IF(J13&gt;J18,J13-J18,0)</f>
        <v>2624000000</v>
      </c>
      <c r="K19" s="53">
        <f>IF(K13&gt;K18,K13-K18,0)</f>
        <v>2022000000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6000000</v>
      </c>
      <c r="K22" s="7">
        <v>20000000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17000000</v>
      </c>
      <c r="K24" s="7">
        <v>15000000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3000000</v>
      </c>
      <c r="K25" s="7">
        <v>7000000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13000000</v>
      </c>
      <c r="K26" s="7">
        <v>43000000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4">
        <f>SUM(J22:J26)</f>
        <v>39000000</v>
      </c>
      <c r="K27" s="53">
        <f>SUM(K22:K26)</f>
        <v>85000000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1167000000</v>
      </c>
      <c r="K28" s="7">
        <v>1016000000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24000000</v>
      </c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4">
        <f>SUM(J28:J30)</f>
        <v>1191000000</v>
      </c>
      <c r="K31" s="53">
        <f>SUM(K28:K30)</f>
        <v>1016000000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IF(J31&gt;J27,J31-J27,0)</f>
        <v>1152000000</v>
      </c>
      <c r="K33" s="53">
        <f>IF(K31&gt;K27,K31-K27,0)</f>
        <v>931000000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17212000000</v>
      </c>
      <c r="K36" s="7">
        <v>14845000000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4">
        <f>SUM(J35:J37)</f>
        <v>17212000000</v>
      </c>
      <c r="K38" s="53">
        <f>SUM(K35:K37)</f>
        <v>14845000000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18385000000</v>
      </c>
      <c r="K39" s="7">
        <v>15960000000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343000000</v>
      </c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133000000</v>
      </c>
      <c r="K43" s="7">
        <v>90000000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4">
        <f>SUM(J39:J43)</f>
        <v>18861000000</v>
      </c>
      <c r="K44" s="53">
        <f>SUM(K39:K43)</f>
        <v>16050000000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IF(J44&gt;J38,J44-J38,0)</f>
        <v>1649000000</v>
      </c>
      <c r="K46" s="53">
        <f>IF(K44&gt;K38,K44-K38,0)</f>
        <v>1205000000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IF(J20-J19+J33-J32+J46-J45&gt;0,J20-J19+J33-J32+J46-J45,0)</f>
        <v>177000000</v>
      </c>
      <c r="K48" s="53">
        <f>IF(K20-K19+K33-K32+K46-K45&gt;0,K20-K19+K33-K32+K46-K45,0)</f>
        <v>114000000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488000000</v>
      </c>
      <c r="K49" s="7">
        <v>402000000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f>J48</f>
        <v>177000000</v>
      </c>
      <c r="K51" s="7">
        <f>K48</f>
        <v>114000000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311000000</v>
      </c>
      <c r="K52" s="61">
        <f>K49+K50-K51</f>
        <v>288000000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5905511811023623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5.57421875" style="76" customWidth="1"/>
    <col min="9" max="9" width="9.140625" style="76" customWidth="1"/>
    <col min="10" max="10" width="11.7109375" style="76" customWidth="1"/>
    <col min="11" max="11" width="11.57421875" style="76" customWidth="1"/>
    <col min="12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72" t="s">
        <v>282</v>
      </c>
      <c r="D2" s="272"/>
      <c r="E2" s="77" t="s">
        <v>357</v>
      </c>
      <c r="F2" s="43" t="s">
        <v>250</v>
      </c>
      <c r="G2" s="273" t="s">
        <v>363</v>
      </c>
      <c r="H2" s="274"/>
      <c r="I2" s="74"/>
      <c r="J2" s="74"/>
      <c r="K2" s="74"/>
      <c r="L2" s="78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1" t="s">
        <v>305</v>
      </c>
      <c r="J3" s="82" t="s">
        <v>150</v>
      </c>
      <c r="K3" s="82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9000000000</v>
      </c>
      <c r="K5" s="45">
        <v>9000000000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2371000000</v>
      </c>
      <c r="K7" s="46">
        <v>2661000000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3094000000</v>
      </c>
      <c r="K8" s="46">
        <v>1586000000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386000000</v>
      </c>
      <c r="K9" s="46">
        <v>583000000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6000000</v>
      </c>
      <c r="K12" s="46">
        <v>159000000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14857000000</v>
      </c>
      <c r="K14" s="79">
        <f>SUM(K5:K13)</f>
        <v>13989000000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>
        <v>-134000000</v>
      </c>
      <c r="K15" s="46">
        <v>377000000</v>
      </c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36000000</v>
      </c>
      <c r="K20" s="46">
        <v>736000000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-98000000</v>
      </c>
      <c r="K21" s="80">
        <f>SUM(K15:K20)</f>
        <v>1113000000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>
        <v>14857000000</v>
      </c>
      <c r="K23" s="45">
        <v>13989000000</v>
      </c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>
        <v>-1000000</v>
      </c>
      <c r="K24" s="80">
        <v>-1000000</v>
      </c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22" sqref="H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2014-07-24T16:20:14Z</cp:lastPrinted>
  <dcterms:created xsi:type="dcterms:W3CDTF">2008-10-17T11:51:54Z</dcterms:created>
  <dcterms:modified xsi:type="dcterms:W3CDTF">2014-10-22T10:20:33Z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