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16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<sst xmlns="http://schemas.openxmlformats.org/spreadsheetml/2006/main" count="402" uniqueCount="350">
  <si>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</si>
  <si>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</si>
  <si>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</si>
  <si>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</si>
  <si>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</si>
  <si>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</si>
  <si>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</si>
  <si>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</si>
  <si>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</si>
  <si>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</si>
  <si>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</si>
  <si>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</si>
  <si>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</si>
  <si>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</si>
  <si>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</si>
  <si>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</si>
  <si>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</si>
  <si>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</si>
  <si>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</si>
  <si>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</si>
  <si>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</si>
  <si>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</si>
  <si>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</si>
  <si>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</si>
  <si>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</si>
  <si>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</si>
  <si>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</si>
  <si>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</si>
  <si>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</si>
  <si>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</si>
  <si>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</si>
  <si>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</si>
  <si>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</si>
  <si>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</si>
  <si>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</si>
  <si>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</si>
  <si>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</si>
  <si>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</si>
  <si>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</si>
  <si>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</si>
  <si>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</si>
  <si>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</si>
  <si>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</si>
  <si>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</si>
  <si>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</si>
  <si>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</si>
  <si>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</si>
  <si>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</si>
  <si>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</si>
  <si>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</si>
  <si>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</si>
  <si>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</si>
  <si>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</si>
  <si>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</si>
  <si>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</si>
  <si>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</si>
  <si>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</si>
  <si>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</si>
  <si>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</si>
  <si>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</si>
  <si>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</si>
  <si>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</si>
  <si>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</si>
  <si>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</si>
  <si>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</si>
  <si>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</si>
  <si>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</si>
  <si>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</si>
  <si>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</si>
  <si>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</si>
  <si>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</si>
  <si>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</si>
  <si>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</si>
  <si>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</si>
  <si>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</si>
  <si>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</si>
  <si>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</si>
  <si>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</si>
  <si>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</si>
  <si>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</si>
  <si>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</si>
  <si>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</si>
  <si>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</si>
  <si>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</si>
  <si>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</si>
  <si>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</si>
  <si>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</si>
  <si>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</si>
  <si>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</si>
  <si>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</si>
  <si>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</si>
  <si>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</si>
  <si>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</si>
  <si>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</si>
  <si>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</si>
  <si>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</si>
  <si>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</si>
  <si>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</si>
  <si>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</si>
  <si>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</si>
  <si>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</si>
  <si>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</si>
  <si>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</si>
  <si>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</si>
  <si>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</si>
  <si>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</si>
  <si>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</si>
  <si>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</si>
  <si>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</si>
  <si>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</si>
  <si>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</si>
  <si>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</si>
  <si>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</si>
  <si>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</si>
  <si>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</si>
  <si>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</si>
  <si>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</si>
  <si>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</si>
  <si>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</si>
  <si>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</si>
  <si>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</si>
  <si>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</si>
  <si>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</si>
  <si>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</si>
  <si>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</si>
  <si>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</si>
  <si>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</si>
  <si>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</si>
  <si>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</si>
  <si>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</si>
  <si>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</si>
  <si>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</si>
  <si>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</si>
  <si>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</si>
  <si>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</si>
  <si>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</si>
  <si>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</si>
  <si>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</si>
  <si>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</si>
  <si>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</si>
  <si>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</si>
  <si>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</si>
  <si>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</si>
  <si>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</si>
  <si>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</si>
  <si>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</si>
  <si>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</si>
  <si>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</si>
  <si>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</si>
  <si>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</si>
  <si>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</si>
  <si>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</si>
  <si>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</si>
  <si>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</si>
  <si>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</si>
  <si>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</si>
  <si>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</si>
  <si>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</si>
  <si>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</si>
  <si>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</si>
  <si>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</si>
  <si>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</si>
  <si>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</si>
  <si>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</si>
  <si>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</si>
  <si>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</si>
  <si>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</si>
  <si>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</si>
  <si>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</si>
  <si>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</si>
  <si>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</si>
  <si>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</si>
  <si>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</si>
  <si>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</si>
  <si>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</si>
  <si>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</si>
  <si>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</si>
  <si>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</si>
  <si>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</si>
  <si>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</si>
  <si>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</si>
  <si>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</si>
  <si>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</si>
  <si>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</si>
  <si>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</si>
  <si>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</si>
  <si>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</si>
  <si>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</si>
  <si>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</si>
  <si>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</si>
  <si>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</si>
  <si>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</si>
  <si>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</si>
  <si>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</si>
  <si>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</si>
  <si>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</si>
  <si>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</si>
  <si>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</si>
  <si>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</si>
  <si>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</si>
  <si>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</si>
  <si>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</si>
  <si>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</si>
  <si>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</si>
  <si>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</si>
  <si>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</si>
  <si>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</si>
  <si>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</si>
  <si>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</si>
  <si>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</si>
  <si>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</si>
  <si>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</si>
  <si>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</si>
  <si>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</si>
  <si>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</si>
  <si>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</si>
  <si>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</si>
  <si>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</si>
  <si>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</si>
  <si>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</si>
  <si>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</si>
  <si>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</si>
  <si>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</si>
  <si>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</si>
  <si>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</si>
  <si>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</si>
  <si>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</si>
  <si>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</si>
  <si>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</si>
  <si>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</si>
  <si>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</si>
  <si>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</si>
  <si>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</si>
  <si>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</si>
  <si>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</si>
  <si>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</si>
  <si>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</si>
  <si>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</si>
  <si>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</si>
  <si>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</si>
  <si>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</si>
  <si>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</si>
  <si>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</si>
  <si>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</si>
  <si>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</si>
  <si>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</si>
  <si>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</si>
  <si>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</si>
  <si>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</si>
  <si>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</si>
  <si>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</si>
  <si>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</si>
  <si>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</si>
  <si>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</si>
  <si>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</si>
  <si>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</si>
  <si>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</si>
  <si>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</si>
  <si>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</si>
  <si>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</si>
  <si>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</si>
  <si>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</si>
  <si>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</si>
  <si>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</si>
  <si>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</si>
  <si>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</si>
  <si>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</si>
  <si>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</si>
  <si>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</si>
  <si>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</si>
  <si>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</si>
  <si>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</si>
  <si>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</si>
  <si>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</si>
  <si>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</si>
  <si>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</si>
  <si>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</si>
  <si>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</si>
  <si>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</si>
  <si>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</si>
  <si>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</si>
  <si>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</si>
  <si>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</si>
  <si>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</si>
  <si>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</si>
  <si>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</si>
  <si>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</si>
  <si>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</si>
  <si>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</si>
  <si>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</si>
  <si>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</si>
  <si>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</si>
  <si>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</si>
  <si>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</si>
  <si>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</si>
  <si>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</si>
  <si>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</si>
  <si>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</si>
  <si>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</si>
  <si>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</si>
  <si>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</si>
  <si>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</si>
  <si>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</si>
  <si>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</si>
  <si>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</si>
  <si>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</si>
  <si>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</si>
  <si>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</si>
  <si>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</si>
  <si>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</si>
  <si>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</si>
  <si>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</si>
  <si>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</si>
  <si>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</si>
  <si>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</si>
  <si>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</si>
  <si>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</si>
  <si>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</si>
  <si>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</si>
  <si>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</si>
  <si>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</si>
  <si>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</si>
  <si>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</si>
  <si>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1.1.2018.</t>
  </si>
  <si>
    <t>30.6.2018.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</si>
  <si>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</si>
  <si>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</si>
  <si>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</si>
  <si>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</si>
  <si>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</si>
  <si>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</si>
  <si>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</si>
  <si>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</si>
  <si>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</si>
  <si>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</si>
  <si>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</si>
  <si>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</si>
  <si>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64603058187</t>
  </si>
  <si>
    <t>Top Računovodstvo Servisi d.o.o.; Član INA Grupe</t>
  </si>
  <si>
    <t>01 612 3115</t>
  </si>
  <si>
    <t>Obveznik: INA - Industrija nafte d.d., Zagreb</t>
  </si>
  <si>
    <t>stanje na dan 30.06.2018.</t>
  </si>
  <si>
    <t>u razdoblju 01.01.2018. do 30.06.2018</t>
  </si>
  <si>
    <t>u razdoblju 1.1.2018. do 30.06.2018.</t>
  </si>
  <si>
    <t>01.01.2018.</t>
  </si>
  <si>
    <t>30.06.2018.</t>
  </si>
  <si>
    <t>Sándor Fasimon</t>
  </si>
  <si>
    <t>Snježana Ramač Posavec</t>
  </si>
  <si>
    <t>01 612-4960</t>
  </si>
  <si>
    <t>Snjezana.RamacPosavec@trs.ina.hr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</si>
</sst>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jezana.RamacPosave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5" zoomScaleSheetLayoutView="85" zoomScalePageLayoutView="0" workbookViewId="0" topLeftCell="A1">
      <selection activeCell="I23" sqref="I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248</v>
      </c>
      <c r="B1" s="144"/>
      <c r="C1" s="14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9" t="s">
        <v>325</v>
      </c>
      <c r="D6" s="15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9" t="s">
        <v>326</v>
      </c>
      <c r="D8" s="15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0"/>
      <c r="C10" s="149" t="s">
        <v>327</v>
      </c>
      <c r="D10" s="15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1" t="s">
        <v>328</v>
      </c>
      <c r="D12" s="176"/>
      <c r="E12" s="176"/>
      <c r="F12" s="176"/>
      <c r="G12" s="176"/>
      <c r="H12" s="176"/>
      <c r="I12" s="17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 t="s">
        <v>329</v>
      </c>
      <c r="D14" s="179"/>
      <c r="E14" s="16"/>
      <c r="F14" s="151" t="s">
        <v>330</v>
      </c>
      <c r="G14" s="176"/>
      <c r="H14" s="176"/>
      <c r="I14" s="17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1" t="s">
        <v>331</v>
      </c>
      <c r="D16" s="176"/>
      <c r="E16" s="176"/>
      <c r="F16" s="176"/>
      <c r="G16" s="176"/>
      <c r="H16" s="176"/>
      <c r="I16" s="17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2" t="s">
        <v>332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2" t="s">
        <v>333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1" t="s">
        <v>330</v>
      </c>
      <c r="E22" s="162"/>
      <c r="F22" s="163"/>
      <c r="G22" s="135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1" t="s">
        <v>334</v>
      </c>
      <c r="E24" s="162"/>
      <c r="F24" s="162"/>
      <c r="G24" s="163"/>
      <c r="H24" s="51" t="s">
        <v>261</v>
      </c>
      <c r="I24" s="292">
        <v>4190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335</v>
      </c>
      <c r="D26" s="25"/>
      <c r="E26" s="33"/>
      <c r="F26" s="24"/>
      <c r="G26" s="164" t="s">
        <v>263</v>
      </c>
      <c r="H26" s="136"/>
      <c r="I26" s="123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9"/>
      <c r="B30" s="152"/>
      <c r="C30" s="152"/>
      <c r="D30" s="153"/>
      <c r="E30" s="159"/>
      <c r="F30" s="152"/>
      <c r="G30" s="152"/>
      <c r="H30" s="149"/>
      <c r="I30" s="150"/>
      <c r="J30" s="10"/>
      <c r="K30" s="10"/>
      <c r="L30" s="10"/>
    </row>
    <row r="31" spans="1:12" ht="12.75">
      <c r="A31" s="94"/>
      <c r="B31" s="22"/>
      <c r="C31" s="21"/>
      <c r="D31" s="160"/>
      <c r="E31" s="160"/>
      <c r="F31" s="160"/>
      <c r="G31" s="161"/>
      <c r="H31" s="16"/>
      <c r="I31" s="101"/>
      <c r="J31" s="10"/>
      <c r="K31" s="10"/>
      <c r="L31" s="10"/>
    </row>
    <row r="32" spans="1:12" ht="12.75">
      <c r="A32" s="159"/>
      <c r="B32" s="152"/>
      <c r="C32" s="152"/>
      <c r="D32" s="153"/>
      <c r="E32" s="159"/>
      <c r="F32" s="152"/>
      <c r="G32" s="152"/>
      <c r="H32" s="149"/>
      <c r="I32" s="15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9"/>
      <c r="B34" s="152"/>
      <c r="C34" s="152"/>
      <c r="D34" s="153"/>
      <c r="E34" s="159"/>
      <c r="F34" s="152"/>
      <c r="G34" s="152"/>
      <c r="H34" s="149"/>
      <c r="I34" s="15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9"/>
      <c r="B36" s="152"/>
      <c r="C36" s="152"/>
      <c r="D36" s="153"/>
      <c r="E36" s="159"/>
      <c r="F36" s="152"/>
      <c r="G36" s="152"/>
      <c r="H36" s="149"/>
      <c r="I36" s="150"/>
      <c r="J36" s="10"/>
      <c r="K36" s="10"/>
      <c r="L36" s="10"/>
    </row>
    <row r="37" spans="1:12" ht="12.75">
      <c r="A37" s="103"/>
      <c r="B37" s="30"/>
      <c r="C37" s="154"/>
      <c r="D37" s="155"/>
      <c r="E37" s="16"/>
      <c r="F37" s="154"/>
      <c r="G37" s="155"/>
      <c r="H37" s="16"/>
      <c r="I37" s="95"/>
      <c r="J37" s="10"/>
      <c r="K37" s="10"/>
      <c r="L37" s="10"/>
    </row>
    <row r="38" spans="1:12" ht="12.75">
      <c r="A38" s="159"/>
      <c r="B38" s="152"/>
      <c r="C38" s="152"/>
      <c r="D38" s="153"/>
      <c r="E38" s="159"/>
      <c r="F38" s="152"/>
      <c r="G38" s="152"/>
      <c r="H38" s="149"/>
      <c r="I38" s="15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9"/>
      <c r="B40" s="152"/>
      <c r="C40" s="152"/>
      <c r="D40" s="153"/>
      <c r="E40" s="159"/>
      <c r="F40" s="152"/>
      <c r="G40" s="152"/>
      <c r="H40" s="149"/>
      <c r="I40" s="150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49" t="s">
        <v>337</v>
      </c>
      <c r="D44" s="150"/>
      <c r="E44" s="26"/>
      <c r="F44" s="151" t="s">
        <v>338</v>
      </c>
      <c r="G44" s="152"/>
      <c r="H44" s="152"/>
      <c r="I44" s="153"/>
      <c r="J44" s="10"/>
      <c r="K44" s="10"/>
      <c r="L44" s="10"/>
    </row>
    <row r="45" spans="1:12" ht="12.75">
      <c r="A45" s="103"/>
      <c r="B45" s="30"/>
      <c r="C45" s="154"/>
      <c r="D45" s="155"/>
      <c r="E45" s="16"/>
      <c r="F45" s="154"/>
      <c r="G45" s="156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1" t="s">
        <v>347</v>
      </c>
      <c r="D46" s="157"/>
      <c r="E46" s="157"/>
      <c r="F46" s="157"/>
      <c r="G46" s="157"/>
      <c r="H46" s="157"/>
      <c r="I46" s="15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42" t="s">
        <v>348</v>
      </c>
      <c r="D48" s="133"/>
      <c r="E48" s="134"/>
      <c r="F48" s="16"/>
      <c r="G48" s="51" t="s">
        <v>271</v>
      </c>
      <c r="H48" s="142" t="s">
        <v>339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293" t="s">
        <v>349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42" t="s">
        <v>346</v>
      </c>
      <c r="D52" s="133"/>
      <c r="E52" s="133"/>
      <c r="F52" s="133"/>
      <c r="G52" s="133"/>
      <c r="H52" s="133"/>
      <c r="I52" s="294"/>
      <c r="J52" s="10"/>
      <c r="K52" s="10"/>
      <c r="L52" s="10"/>
    </row>
    <row r="53" spans="1:12" ht="12.75">
      <c r="A53" s="108"/>
      <c r="B53" s="20"/>
      <c r="C53" s="145" t="s">
        <v>273</v>
      </c>
      <c r="D53" s="145"/>
      <c r="E53" s="145"/>
      <c r="F53" s="145"/>
      <c r="G53" s="145"/>
      <c r="H53" s="14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7" t="s">
        <v>274</v>
      </c>
      <c r="C55" s="138"/>
      <c r="D55" s="138"/>
      <c r="E55" s="13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39" t="s">
        <v>306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8"/>
      <c r="B57" s="139" t="s">
        <v>307</v>
      </c>
      <c r="C57" s="140"/>
      <c r="D57" s="140"/>
      <c r="E57" s="140"/>
      <c r="F57" s="140"/>
      <c r="G57" s="140"/>
      <c r="H57" s="140"/>
      <c r="I57" s="110"/>
      <c r="J57" s="10"/>
      <c r="K57" s="10"/>
      <c r="L57" s="10"/>
    </row>
    <row r="58" spans="1:12" ht="12.75">
      <c r="A58" s="108"/>
      <c r="B58" s="139" t="s">
        <v>308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8"/>
      <c r="B59" s="139" t="s">
        <v>309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6" t="s">
        <v>277</v>
      </c>
      <c r="H62" s="147"/>
      <c r="I62" s="14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Snjezana.RamacPosavec@trs.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85" zoomScaleSheetLayoutView="85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14847000000</v>
      </c>
      <c r="K8" s="53">
        <f>K9+K16+K26+K35+K39</f>
        <v>15014000000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429000000</v>
      </c>
      <c r="K9" s="53">
        <f>SUM(K10:K15)</f>
        <v>425000000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166000000</v>
      </c>
      <c r="K11" s="7">
        <v>140000000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21000000</v>
      </c>
      <c r="K13" s="7">
        <v>21000000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242000000</v>
      </c>
      <c r="K14" s="7">
        <v>264000000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10591000000</v>
      </c>
      <c r="K16" s="53">
        <f>SUM(K17:K25)</f>
        <v>10349000000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1010000000</v>
      </c>
      <c r="K17" s="7">
        <v>1008000000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5060000000</v>
      </c>
      <c r="K18" s="7">
        <v>4827000000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2224000000</v>
      </c>
      <c r="K19" s="7">
        <v>2287000000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215000000</v>
      </c>
      <c r="K20" s="7">
        <v>236000000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13000000</v>
      </c>
      <c r="K22" s="7">
        <v>76000000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2062000000</v>
      </c>
      <c r="K23" s="7">
        <v>1909000000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7000000</v>
      </c>
      <c r="K24" s="7">
        <v>6000000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2413000000</v>
      </c>
      <c r="K26" s="53">
        <f>SUM(K27:K34)</f>
        <v>3003000000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1079000000</v>
      </c>
      <c r="K27" s="7">
        <v>1678000000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657000000</v>
      </c>
      <c r="K28" s="7">
        <v>668000000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6000000</v>
      </c>
      <c r="K29" s="7">
        <v>7000000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7000000</v>
      </c>
      <c r="K32" s="7">
        <v>7000000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664000000</v>
      </c>
      <c r="K33" s="7">
        <v>643000000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71000000</v>
      </c>
      <c r="K35" s="53">
        <f>SUM(K36:K38)</f>
        <v>66000000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11000000</v>
      </c>
      <c r="K36" s="7">
        <v>11000000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60000000</v>
      </c>
      <c r="K37" s="7">
        <v>55000000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1343000000</v>
      </c>
      <c r="K39" s="7">
        <v>1171000000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4314000000</v>
      </c>
      <c r="K40" s="53">
        <f>K41+K49+K56+K64</f>
        <v>5216000000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2021000000</v>
      </c>
      <c r="K41" s="53">
        <f>SUM(K42:K48)</f>
        <v>2488000000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563000000</v>
      </c>
      <c r="K42" s="7">
        <v>773000000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746000000</v>
      </c>
      <c r="K43" s="7">
        <v>969000000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646000000</v>
      </c>
      <c r="K44" s="7">
        <v>624000000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66000000</v>
      </c>
      <c r="K45" s="7">
        <v>122000000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1487000000</v>
      </c>
      <c r="K49" s="53">
        <f>SUM(K50:K55)</f>
        <v>2178000000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225000000</v>
      </c>
      <c r="K50" s="7">
        <v>263000000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1118000000</v>
      </c>
      <c r="K51" s="7">
        <v>1671000000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2000000</v>
      </c>
      <c r="K53" s="7">
        <v>1000000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65000000</v>
      </c>
      <c r="K54" s="7">
        <v>132000000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77000000</v>
      </c>
      <c r="K55" s="7">
        <v>111000000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441000000</v>
      </c>
      <c r="K56" s="53">
        <f>SUM(K57:K63)</f>
        <v>161000000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376000000</v>
      </c>
      <c r="K58" s="7">
        <v>94000000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3000000</v>
      </c>
      <c r="K62" s="7">
        <v>1000000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62000000</v>
      </c>
      <c r="K63" s="7">
        <v>66000000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365000000</v>
      </c>
      <c r="K64" s="7">
        <v>389000000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53000000</v>
      </c>
      <c r="K65" s="7">
        <v>69000000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19214000000</v>
      </c>
      <c r="K66" s="53">
        <f>K7+K8+K40+K65</f>
        <v>20299000000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11881000000</v>
      </c>
      <c r="K69" s="54">
        <f>K70+K71+K72+K78+K79+K82+K85</f>
        <v>12044000000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9000000000</v>
      </c>
      <c r="K70" s="7">
        <v>9000000000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1166000000</v>
      </c>
      <c r="K72" s="53">
        <f>K73+K74-K75+K76+K77</f>
        <v>1260000000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28000000</v>
      </c>
      <c r="K73" s="7">
        <v>99000000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1138000000</v>
      </c>
      <c r="K77" s="7">
        <v>1161000000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289000000</v>
      </c>
      <c r="K78" s="7">
        <v>270000000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600000000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600000000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1426000000</v>
      </c>
      <c r="K82" s="53">
        <f>K83-K84</f>
        <v>914000000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1426000000</v>
      </c>
      <c r="K83" s="7">
        <v>914000000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3496000000</v>
      </c>
      <c r="K86" s="53">
        <f>SUM(K87:K89)</f>
        <v>3441000000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40000000</v>
      </c>
      <c r="K87" s="7">
        <v>36000000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3456000000</v>
      </c>
      <c r="K89" s="7">
        <v>3405000000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173000000</v>
      </c>
      <c r="K90" s="53">
        <f>SUM(K91:K99)</f>
        <v>109000000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122000000</v>
      </c>
      <c r="K93" s="7">
        <v>62000000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51000000</v>
      </c>
      <c r="K98" s="7">
        <v>47000000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3559000000</v>
      </c>
      <c r="K100" s="53">
        <f>SUM(K101:K112)</f>
        <v>4653000000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495000000</v>
      </c>
      <c r="K101" s="7">
        <v>331000000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1481000000</v>
      </c>
      <c r="K103" s="7">
        <v>910000000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63000000</v>
      </c>
      <c r="K104" s="7">
        <v>36000000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787000000</v>
      </c>
      <c r="K105" s="7">
        <v>1695000000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50000000</v>
      </c>
      <c r="K108" s="7">
        <v>57000000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527000000</v>
      </c>
      <c r="K109" s="7">
        <v>647000000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>
        <v>812000000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156000000</v>
      </c>
      <c r="K112" s="7">
        <v>165000000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105000000</v>
      </c>
      <c r="K113" s="7">
        <v>52000000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19214000000</v>
      </c>
      <c r="K114" s="53">
        <f>K69+K86+K90+K100+K113</f>
        <v>20299000000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85" zoomScaleSheetLayoutView="85" zoomScalePageLayoutView="0" workbookViewId="0" topLeftCell="A1">
      <selection activeCell="Q39" sqref="Q39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421875" style="52" customWidth="1"/>
    <col min="12" max="13" width="11.8515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128">
        <f>SUM(J8:J9)</f>
        <v>8082000000</v>
      </c>
      <c r="K7" s="128">
        <f>SUM(K8:K9)</f>
        <v>4396000000</v>
      </c>
      <c r="L7" s="128">
        <f>SUM(L8:L9)</f>
        <v>9071000000</v>
      </c>
      <c r="M7" s="128">
        <f>SUM(M8:M9)</f>
        <v>5555000000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7938000000</v>
      </c>
      <c r="K8" s="7">
        <v>4301000000</v>
      </c>
      <c r="L8" s="7">
        <v>8945000000</v>
      </c>
      <c r="M8" s="7">
        <v>5481000000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144000000</v>
      </c>
      <c r="K9" s="7">
        <v>95000000</v>
      </c>
      <c r="L9" s="7">
        <v>126000000</v>
      </c>
      <c r="M9" s="7">
        <v>74000000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127">
        <f>J11+J12+J16+J20+J21+J22+J25+J26</f>
        <v>7240000000</v>
      </c>
      <c r="K10" s="127">
        <f>K11+K12+K16+K20+K21+K22+K25+K26</f>
        <v>3726000000</v>
      </c>
      <c r="L10" s="127">
        <f>L11+L12+L16+L20+L21+L22+L25+L26</f>
        <v>8347000000</v>
      </c>
      <c r="M10" s="127">
        <f>M11+M12+M16+M20+M21+M22+M25+M26</f>
        <v>4891000000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-274000000</v>
      </c>
      <c r="K11" s="7">
        <v>-79000000</v>
      </c>
      <c r="L11" s="7">
        <v>-213000000</v>
      </c>
      <c r="M11" s="7">
        <v>-147000000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127">
        <f>SUM(J13:J15)</f>
        <v>6304000000</v>
      </c>
      <c r="K12" s="127">
        <f>SUM(K13:K15)</f>
        <v>3367000000</v>
      </c>
      <c r="L12" s="127">
        <f>SUM(L13:L15)</f>
        <v>7164000000</v>
      </c>
      <c r="M12" s="127">
        <f>SUM(M13:M15)</f>
        <v>4385000000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4096000000</v>
      </c>
      <c r="K13" s="7">
        <v>2389000000</v>
      </c>
      <c r="L13" s="7">
        <v>4459000000</v>
      </c>
      <c r="M13" s="7">
        <v>3101000000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1337000000</v>
      </c>
      <c r="K14" s="7">
        <v>553000000</v>
      </c>
      <c r="L14" s="7">
        <v>1572000000</v>
      </c>
      <c r="M14" s="7">
        <v>600000000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871000000</v>
      </c>
      <c r="K15" s="7">
        <v>425000000</v>
      </c>
      <c r="L15" s="7">
        <v>1133000000</v>
      </c>
      <c r="M15" s="7">
        <v>684000000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127">
        <f>SUM(J17:J19)</f>
        <v>432000000</v>
      </c>
      <c r="K16" s="127">
        <f>SUM(K17:K19)</f>
        <v>248000000</v>
      </c>
      <c r="L16" s="127">
        <f>SUM(L17:L19)</f>
        <v>450000000</v>
      </c>
      <c r="M16" s="127">
        <f>SUM(M17:M19)</f>
        <v>266000000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250000000</v>
      </c>
      <c r="K17" s="7">
        <v>140000000</v>
      </c>
      <c r="L17" s="7">
        <v>256000000</v>
      </c>
      <c r="M17" s="7">
        <v>147000000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117000000</v>
      </c>
      <c r="K18" s="7">
        <v>70000000</v>
      </c>
      <c r="L18" s="7">
        <v>127000000</v>
      </c>
      <c r="M18" s="7">
        <v>79000000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65000000</v>
      </c>
      <c r="K19" s="7">
        <v>38000000</v>
      </c>
      <c r="L19" s="7">
        <v>67000000</v>
      </c>
      <c r="M19" s="7">
        <v>40000000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844000000</v>
      </c>
      <c r="K20" s="7">
        <v>419000000</v>
      </c>
      <c r="L20" s="7">
        <v>790000000</v>
      </c>
      <c r="M20" s="7">
        <v>399000000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319000000</v>
      </c>
      <c r="K21" s="7">
        <v>124000000</v>
      </c>
      <c r="L21" s="7">
        <v>340000000</v>
      </c>
      <c r="M21" s="7">
        <v>145000000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127">
        <f>SUM(J23:J24)</f>
        <v>-77000000</v>
      </c>
      <c r="K22" s="127">
        <f>SUM(K23:K24)</f>
        <v>-88000000</v>
      </c>
      <c r="L22" s="127">
        <f>SUM(L23:L24)</f>
        <v>-120000000</v>
      </c>
      <c r="M22" s="127">
        <f>SUM(M23:M24)</f>
        <v>-75000000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2000000</v>
      </c>
      <c r="K23" s="7">
        <v>0</v>
      </c>
      <c r="L23" s="7">
        <v>-7000000</v>
      </c>
      <c r="M23" s="7">
        <v>-7000000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-79000000</v>
      </c>
      <c r="K24" s="7">
        <v>-88000000</v>
      </c>
      <c r="L24" s="7">
        <v>-113000000</v>
      </c>
      <c r="M24" s="7">
        <v>-68000000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-308000000</v>
      </c>
      <c r="K25" s="7">
        <v>-265000000</v>
      </c>
      <c r="L25" s="7">
        <v>-64000000</v>
      </c>
      <c r="M25" s="7">
        <v>-82000000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127">
        <f>SUM(J28:J32)</f>
        <v>315000000</v>
      </c>
      <c r="K27" s="127">
        <f>SUM(K28:K32)</f>
        <v>193000000</v>
      </c>
      <c r="L27" s="127">
        <f>SUM(L28:L32)</f>
        <v>473000000</v>
      </c>
      <c r="M27" s="127">
        <f>SUM(M28:M32)</f>
        <v>179000000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56000000</v>
      </c>
      <c r="K28" s="7">
        <v>36000000</v>
      </c>
      <c r="L28" s="7">
        <v>452000000</v>
      </c>
      <c r="M28" s="7">
        <v>221000000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258000000</v>
      </c>
      <c r="K29" s="7">
        <v>156000000</v>
      </c>
      <c r="L29" s="7">
        <v>21000000</v>
      </c>
      <c r="M29" s="7">
        <v>-42000000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1000000</v>
      </c>
      <c r="K32" s="7">
        <v>1000000</v>
      </c>
      <c r="L32" s="7">
        <v>0</v>
      </c>
      <c r="M32" s="7">
        <v>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127">
        <f>SUM(J34:J37)</f>
        <v>230000000</v>
      </c>
      <c r="K33" s="127">
        <f>SUM(K34:K37)</f>
        <v>135000000</v>
      </c>
      <c r="L33" s="127">
        <f>SUM(L34:L37)</f>
        <v>108000000</v>
      </c>
      <c r="M33" s="127">
        <f>SUM(M34:M37)</f>
        <v>41000000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129000000</v>
      </c>
      <c r="K34" s="7">
        <v>91000000</v>
      </c>
      <c r="L34" s="7">
        <v>20000000</v>
      </c>
      <c r="M34" s="7">
        <v>4000000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59000000</v>
      </c>
      <c r="K35" s="7">
        <v>27000000</v>
      </c>
      <c r="L35" s="7">
        <v>57000000</v>
      </c>
      <c r="M35" s="7">
        <v>30000000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42000000</v>
      </c>
      <c r="K37" s="7">
        <v>17000000</v>
      </c>
      <c r="L37" s="7">
        <v>31000000</v>
      </c>
      <c r="M37" s="7">
        <v>7000000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127">
        <f>J7+J27+J38+J40</f>
        <v>8397000000</v>
      </c>
      <c r="K42" s="127">
        <f>K7+K27+K38+K40</f>
        <v>4589000000</v>
      </c>
      <c r="L42" s="127">
        <f>L7+L27+L38+L40</f>
        <v>9544000000</v>
      </c>
      <c r="M42" s="127">
        <f>M7+M27+M38+M40</f>
        <v>5734000000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127">
        <f>J10+J33+J39+J41</f>
        <v>7470000000</v>
      </c>
      <c r="K43" s="127">
        <f>K10+K33+K39+K41</f>
        <v>3861000000</v>
      </c>
      <c r="L43" s="127">
        <f>L10+L33+L39+L41</f>
        <v>8455000000</v>
      </c>
      <c r="M43" s="127">
        <f>M10+M33+M39+M41</f>
        <v>4932000000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127">
        <f>J42-J43</f>
        <v>927000000</v>
      </c>
      <c r="K44" s="127">
        <f>K42-K43</f>
        <v>728000000</v>
      </c>
      <c r="L44" s="127">
        <f>L42-L43</f>
        <v>1089000000</v>
      </c>
      <c r="M44" s="127">
        <f>M42-M43</f>
        <v>802000000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927000000</v>
      </c>
      <c r="K45" s="53">
        <f>IF(K42&gt;K43,K42-K43,0)</f>
        <v>728000000</v>
      </c>
      <c r="L45" s="53">
        <f>IF(L42&gt;L43,L42-L43,0)</f>
        <v>1089000000</v>
      </c>
      <c r="M45" s="53">
        <f>IF(M42&gt;M43,M42-M43,0)</f>
        <v>802000000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168000000</v>
      </c>
      <c r="K47" s="7">
        <v>130000000</v>
      </c>
      <c r="L47" s="7">
        <v>175000000</v>
      </c>
      <c r="M47" s="7">
        <v>112000000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127">
        <f>J44-J47</f>
        <v>759000000</v>
      </c>
      <c r="K48" s="127">
        <f>K44-K47</f>
        <v>598000000</v>
      </c>
      <c r="L48" s="127">
        <f>L44-L47</f>
        <v>914000000</v>
      </c>
      <c r="M48" s="127">
        <f>M44-M47</f>
        <v>690000000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759000000</v>
      </c>
      <c r="K49" s="53">
        <f>IF(K48&gt;0,K48,0)</f>
        <v>598000000</v>
      </c>
      <c r="L49" s="53">
        <f>IF(L48&gt;0,L48,0)</f>
        <v>914000000</v>
      </c>
      <c r="M49" s="53">
        <f>IF(M48&gt;0,M48,0)</f>
        <v>690000000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759000000</v>
      </c>
      <c r="K56" s="6">
        <v>598000000</v>
      </c>
      <c r="L56" s="6">
        <v>914000000</v>
      </c>
      <c r="M56" s="6">
        <v>690000000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127">
        <f>SUM(J58:J64)</f>
        <v>-107000000</v>
      </c>
      <c r="K57" s="127">
        <f>SUM(K58:K64)</f>
        <v>-93000000</v>
      </c>
      <c r="L57" s="127">
        <f>SUM(L58:L64)</f>
        <v>5000000</v>
      </c>
      <c r="M57" s="127">
        <f>SUM(M58:M64)</f>
        <v>3000000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>
        <v>-146000000</v>
      </c>
      <c r="K58" s="7">
        <v>-93000000</v>
      </c>
      <c r="L58" s="7">
        <v>24000000</v>
      </c>
      <c r="M58" s="7">
        <v>51000000</v>
      </c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>
        <v>0</v>
      </c>
      <c r="L59" s="7"/>
      <c r="M59" s="7">
        <v>0</v>
      </c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39000000</v>
      </c>
      <c r="K60" s="7">
        <v>0</v>
      </c>
      <c r="L60" s="7">
        <f>-20000000+1000000</f>
        <v>-19000000</v>
      </c>
      <c r="M60" s="7">
        <f>-49000000+1000000</f>
        <v>-48000000</v>
      </c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-107000000</v>
      </c>
      <c r="K66" s="53">
        <f>K57-K65</f>
        <v>-93000000</v>
      </c>
      <c r="L66" s="53">
        <f>L57-L65</f>
        <v>5000000</v>
      </c>
      <c r="M66" s="53">
        <f>M57-M65</f>
        <v>3000000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295">
        <f>J56+J66</f>
        <v>652000000</v>
      </c>
      <c r="K67" s="295">
        <f>K56+K66</f>
        <v>505000000</v>
      </c>
      <c r="L67" s="295">
        <f>L56+L66</f>
        <v>919000000</v>
      </c>
      <c r="M67" s="295">
        <f>M56+M66</f>
        <v>693000000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927000000</v>
      </c>
      <c r="K7" s="7">
        <v>1089000000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f>844000000</f>
        <v>844000000</v>
      </c>
      <c r="K8" s="7">
        <f>783000000+7000000</f>
        <v>790000000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358000000</v>
      </c>
      <c r="K9" s="7">
        <v>1147000000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42000000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f>63000000+1000000</f>
        <v>64000000</v>
      </c>
      <c r="K12" s="7">
        <f>208000000-7000000</f>
        <v>201000000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2235000000</v>
      </c>
      <c r="K13" s="53">
        <f>SUM(K7:K12)</f>
        <v>3227000000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605000000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442000000</v>
      </c>
      <c r="K16" s="7">
        <v>712000000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f>617000000</f>
        <v>617000000</v>
      </c>
      <c r="K17" s="7">
        <v>627000000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1059000000</v>
      </c>
      <c r="K18" s="53">
        <f>SUM(K14:K17)</f>
        <v>1944000000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1176000000</v>
      </c>
      <c r="K19" s="53">
        <f>IF(K13&gt;K18,K13-K18,0)</f>
        <v>1283000000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11000000</v>
      </c>
      <c r="K22" s="7">
        <v>3000000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51000000</v>
      </c>
      <c r="K24" s="7">
        <v>17000000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1000000</v>
      </c>
      <c r="K26" s="7">
        <v>1000000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63000000</v>
      </c>
      <c r="K27" s="53">
        <f>SUM(K22:K26)</f>
        <v>21000000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476000000</v>
      </c>
      <c r="K28" s="7">
        <v>563000000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195000000</v>
      </c>
      <c r="K30" s="7">
        <v>81000000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671000000</v>
      </c>
      <c r="K31" s="53">
        <f>SUM(K28:K30)</f>
        <v>644000000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608000000</v>
      </c>
      <c r="K33" s="53">
        <f>IF(K31&gt;K27,K31-K27,0)</f>
        <v>623000000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4532000000</v>
      </c>
      <c r="K36" s="7">
        <v>5241000000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38000000</v>
      </c>
      <c r="K37" s="7">
        <v>101000000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4570000000</v>
      </c>
      <c r="K38" s="53">
        <f>SUM(K35:K37)</f>
        <v>5342000000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5140000000</v>
      </c>
      <c r="K39" s="7">
        <v>5965000000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152000000</v>
      </c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73000000</v>
      </c>
      <c r="K43" s="7">
        <v>13000000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5365000000</v>
      </c>
      <c r="K44" s="53">
        <f>SUM(K39:K43)</f>
        <v>5978000000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795000000</v>
      </c>
      <c r="K46" s="53">
        <f>IF(K44&gt;K38,K44-K38,0)</f>
        <v>636000000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24000000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227000000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500000000</v>
      </c>
      <c r="K49" s="7">
        <v>365000000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f>J47</f>
        <v>0</v>
      </c>
      <c r="K50" s="5">
        <f>K47</f>
        <v>24000000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J48</f>
        <v>227000000</v>
      </c>
      <c r="K51" s="5">
        <f>K48</f>
        <v>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273000000</v>
      </c>
      <c r="K52" s="61">
        <f>K49+K50-K51</f>
        <v>389000000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3" sqref="A13:H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2.421875" style="76" customWidth="1"/>
    <col min="11" max="11" width="12.2812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344</v>
      </c>
      <c r="F2" s="43" t="s">
        <v>250</v>
      </c>
      <c r="G2" s="285" t="s">
        <v>345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9000000000</v>
      </c>
      <c r="K5" s="45">
        <v>9000000000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28000000</v>
      </c>
      <c r="K7" s="46">
        <v>99000000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0</v>
      </c>
      <c r="K8" s="46">
        <v>599000000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759000000</v>
      </c>
      <c r="K9" s="46">
        <v>914000000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338000000</v>
      </c>
      <c r="K12" s="46">
        <v>270000000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1142000000</v>
      </c>
      <c r="K13" s="46">
        <v>1162000000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11267000000</v>
      </c>
      <c r="K14" s="79">
        <f>SUM(K5:K13)</f>
        <v>12044000000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-146000000</v>
      </c>
      <c r="K15" s="46">
        <v>24000000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646000000</v>
      </c>
      <c r="K20" s="46">
        <v>83000000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500000000</v>
      </c>
      <c r="K21" s="80">
        <f>SUM(K15:K20)</f>
        <v>107000000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Beno Stela / TRS - Top računovodstvo servisi d.o.o.</cp:lastModifiedBy>
  <cp:lastPrinted>2011-03-28T11:17:39Z</cp:lastPrinted>
  <dcterms:created xsi:type="dcterms:W3CDTF">2008-10-17T11:51:54Z</dcterms:created>
  <dcterms:modified xsi:type="dcterms:W3CDTF">2018-07-23T14:50:37Z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