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1670" tabRatio="9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<sst xmlns="http://schemas.openxmlformats.org/spreadsheetml/2006/main" count="406" uniqueCount="351">
  <si>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</si>
  <si>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</si>
  <si>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</si>
  <si>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</si>
  <si>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</si>
  <si>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</si>
  <si>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</si>
  <si>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</si>
  <si>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</si>
  <si>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</si>
  <si>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</si>
  <si>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</si>
  <si>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</si>
  <si>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</si>
  <si>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</si>
  <si>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</si>
  <si>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</si>
  <si>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</si>
  <si>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</si>
  <si>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</si>
  <si>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</si>
  <si>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</si>
  <si>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</si>
  <si>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</si>
  <si>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</si>
  <si>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</si>
  <si>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</si>
  <si>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</si>
  <si>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</si>
  <si>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</si>
  <si>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</si>
  <si>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</si>
  <si>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</si>
  <si>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</si>
  <si>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</si>
  <si>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</si>
  <si>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</si>
  <si>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</si>
  <si>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</si>
  <si>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</si>
  <si>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</si>
  <si>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</si>
  <si>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</si>
  <si>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</si>
  <si>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</si>
  <si>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</si>
  <si>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</si>
  <si>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</si>
  <si>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</si>
  <si>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</si>
  <si>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</si>
  <si>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</si>
  <si>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</si>
  <si>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</si>
  <si>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</si>
  <si>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</si>
  <si>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</si>
  <si>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</si>
  <si>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</si>
  <si>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</si>
  <si>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</si>
  <si>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</si>
  <si>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</si>
  <si>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</si>
  <si>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</si>
  <si>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</si>
  <si>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</si>
  <si>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</si>
  <si>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</si>
  <si>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</si>
  <si>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</si>
  <si>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</si>
  <si>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</si>
  <si>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</si>
  <si>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</si>
  <si>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</si>
  <si>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</si>
  <si>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</si>
  <si>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</si>
  <si>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</si>
  <si>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</si>
  <si>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</si>
  <si>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</si>
  <si>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</si>
  <si>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</si>
  <si>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</si>
  <si>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</si>
  <si>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</si>
  <si>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</si>
  <si>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</si>
  <si>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</si>
  <si>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</si>
  <si>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</si>
  <si>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</si>
  <si>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</si>
  <si>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</si>
  <si>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</si>
  <si>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</si>
  <si>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</si>
  <si>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</si>
  <si>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</si>
  <si>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</si>
  <si>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</si>
  <si>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</si>
  <si>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</si>
  <si>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</si>
  <si>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</si>
  <si>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</si>
  <si>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</si>
  <si>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</si>
  <si>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</si>
  <si>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</si>
  <si>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</si>
  <si>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</si>
  <si>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</si>
  <si>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</si>
  <si>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</si>
  <si>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</si>
  <si>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</si>
  <si>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</si>
  <si>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</si>
  <si>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</si>
  <si>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</si>
  <si>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</si>
  <si>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</si>
  <si>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</si>
  <si>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</si>
  <si>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</si>
  <si>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</si>
  <si>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</si>
  <si>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</si>
  <si>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</si>
  <si>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</si>
  <si>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</si>
  <si>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</si>
  <si>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</si>
  <si>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</si>
  <si>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</si>
  <si>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</si>
  <si>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</si>
  <si>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</si>
  <si>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</si>
  <si>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</si>
  <si>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</si>
  <si>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</si>
  <si>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</si>
  <si>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</si>
  <si>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</si>
  <si>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</si>
  <si>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</si>
  <si>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</si>
  <si>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</si>
  <si>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</si>
  <si>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</si>
  <si>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</si>
  <si>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</si>
  <si>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</si>
  <si>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</si>
  <si>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</si>
  <si>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</si>
  <si>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</si>
  <si>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</si>
  <si>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</si>
  <si>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</si>
  <si>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</si>
  <si>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</si>
  <si>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</si>
  <si>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</si>
  <si>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</si>
  <si>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</si>
  <si>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</si>
  <si>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</si>
  <si>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</si>
  <si>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</si>
  <si>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</si>
  <si>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</si>
  <si>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</si>
  <si>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</si>
  <si>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</si>
  <si>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</si>
  <si>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</si>
  <si>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</si>
  <si>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</si>
  <si>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</si>
  <si>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</si>
  <si>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</si>
  <si>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</si>
  <si>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</si>
  <si>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</si>
  <si>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</si>
  <si>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</si>
  <si>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</si>
  <si>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</si>
  <si>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</si>
  <si>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</si>
  <si>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</si>
  <si>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</si>
  <si>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</si>
  <si>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</si>
  <si>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</si>
  <si>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</si>
  <si>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</si>
  <si>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</si>
  <si>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</si>
  <si>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</si>
  <si>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</si>
  <si>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</si>
  <si>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</si>
  <si>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</si>
  <si>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</si>
  <si>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</si>
  <si>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</si>
  <si>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</si>
  <si>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</si>
  <si>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</si>
  <si>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</si>
  <si>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</si>
  <si>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</si>
  <si>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</si>
  <si>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</si>
  <si>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</si>
  <si>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</si>
  <si>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</si>
  <si>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</si>
  <si>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</si>
  <si>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</si>
  <si>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</si>
  <si>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</si>
  <si>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</si>
  <si>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</si>
  <si>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</si>
  <si>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</si>
  <si>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</si>
  <si>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</si>
  <si>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</si>
  <si>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</si>
  <si>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</si>
  <si>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</si>
  <si>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</si>
  <si>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</si>
  <si>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</si>
  <si>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</si>
  <si>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</si>
  <si>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</si>
  <si>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</si>
  <si>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</si>
  <si>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</si>
  <si>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</si>
  <si>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</si>
  <si>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</si>
  <si>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</si>
  <si>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</si>
  <si>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</si>
  <si>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</si>
  <si>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</si>
  <si>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</si>
  <si>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</si>
  <si>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</si>
  <si>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</si>
  <si>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</si>
  <si>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</si>
  <si>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</si>
  <si>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</si>
  <si>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</si>
  <si>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</si>
  <si>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</si>
  <si>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</si>
  <si>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</si>
  <si>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</si>
  <si>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</si>
  <si>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</si>
  <si>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</si>
  <si>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</si>
  <si>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</si>
  <si>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</si>
  <si>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</si>
  <si>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</si>
  <si>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</si>
  <si>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</si>
  <si>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</si>
  <si>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</si>
  <si>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</si>
  <si>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</si>
  <si>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</si>
  <si>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</si>
  <si>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</si>
  <si>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</si>
  <si>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</si>
  <si>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</si>
  <si>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</si>
  <si>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</si>
  <si>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</si>
  <si>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</si>
  <si>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</si>
  <si>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</si>
  <si>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</si>
  <si>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</si>
  <si>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</si>
  <si>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</si>
  <si>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</si>
  <si>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</si>
  <si>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</si>
  <si>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</si>
  <si>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</si>
  <si>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</si>
  <si>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</si>
  <si>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</si>
  <si>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</si>
  <si>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</si>
  <si>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</si>
  <si>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</si>
  <si>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</si>
  <si>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</si>
  <si>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</si>
  <si>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</si>
  <si>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</si>
  <si>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</si>
  <si>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</si>
  <si>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</si>
  <si>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</si>
  <si>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</si>
  <si>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</si>
  <si>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1.1.2018.</t>
  </si>
  <si>
    <t>03586243</t>
  </si>
  <si>
    <t>080000604</t>
  </si>
  <si>
    <t>27759560625</t>
  </si>
  <si>
    <t>INA - Industrija nafte d.d</t>
  </si>
  <si>
    <t>10 000</t>
  </si>
  <si>
    <t>ZAGREB</t>
  </si>
  <si>
    <t>Avenija Većeslava Holjevca 10</t>
  </si>
  <si>
    <t>investitori@ina.hr</t>
  </si>
  <si>
    <t>www.ina.hr</t>
  </si>
  <si>
    <t>GRAD ZAGREB</t>
  </si>
  <si>
    <t>NE</t>
  </si>
  <si>
    <t>1920</t>
  </si>
  <si>
    <t>64603058187</t>
  </si>
  <si>
    <t>Top Računovodstvo Servisi d.o.o.; Član INA Grupe</t>
  </si>
  <si>
    <t>01 612 3115</t>
  </si>
  <si>
    <t>Obveznik: INA - Industrija nafte d.d., Zagreb</t>
  </si>
  <si>
    <t>01.01.2018.</t>
  </si>
  <si>
    <t>Sándor Fasimon</t>
  </si>
  <si>
    <t>Snježana Ramač Posavec</t>
  </si>
  <si>
    <t>01 612-4960</t>
  </si>
  <si>
    <t>Snjezana.RamacPosavec@trs.ina.hr</t>
  </si>
  <si>
    <t>stanje na dan 30.09.2018.</t>
  </si>
  <si>
    <t>30.9.2018.</t>
  </si>
  <si>
    <t>u razdoblju 01.01.2018. do 30.09.2018</t>
  </si>
  <si>
    <t>u razdoblju 1.1.2018. do 30.09.2018.</t>
  </si>
  <si>
    <t>30.09.2018.</t>
  </si>
  <si>
    <t xml:space="preserve"> </t>
  </si>
  <si>
    <t xml:space="preserve">    3. Dobit ili gubitak s osnove ponovnog vrednovanja financijske imovine raspoložive za prodaju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</si>
</sst>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\(#,##0\);\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jezana.RamacPosavec@trs.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40" sqref="A40:D4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1" t="s">
        <v>247</v>
      </c>
      <c r="B1" s="182"/>
      <c r="C1" s="18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8" t="s">
        <v>248</v>
      </c>
      <c r="B2" s="139"/>
      <c r="C2" s="139"/>
      <c r="D2" s="140"/>
      <c r="E2" s="120" t="s">
        <v>322</v>
      </c>
      <c r="F2" s="12"/>
      <c r="G2" s="13" t="s">
        <v>249</v>
      </c>
      <c r="H2" s="120" t="s">
        <v>345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1" t="s">
        <v>316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250</v>
      </c>
      <c r="B6" s="145"/>
      <c r="C6" s="136" t="s">
        <v>323</v>
      </c>
      <c r="D6" s="13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6" t="s">
        <v>251</v>
      </c>
      <c r="B8" s="147"/>
      <c r="C8" s="136" t="s">
        <v>324</v>
      </c>
      <c r="D8" s="13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3" t="s">
        <v>252</v>
      </c>
      <c r="B10" s="134"/>
      <c r="C10" s="136" t="s">
        <v>325</v>
      </c>
      <c r="D10" s="13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5"/>
      <c r="B11" s="13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4" t="s">
        <v>253</v>
      </c>
      <c r="B12" s="145"/>
      <c r="C12" s="148" t="s">
        <v>326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4" t="s">
        <v>254</v>
      </c>
      <c r="B14" s="145"/>
      <c r="C14" s="151" t="s">
        <v>327</v>
      </c>
      <c r="D14" s="152"/>
      <c r="E14" s="16"/>
      <c r="F14" s="148" t="s">
        <v>328</v>
      </c>
      <c r="G14" s="149"/>
      <c r="H14" s="149"/>
      <c r="I14" s="15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4" t="s">
        <v>255</v>
      </c>
      <c r="B16" s="145"/>
      <c r="C16" s="148" t="s">
        <v>329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4" t="s">
        <v>256</v>
      </c>
      <c r="B18" s="145"/>
      <c r="C18" s="153" t="s">
        <v>330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4" t="s">
        <v>257</v>
      </c>
      <c r="B20" s="145"/>
      <c r="C20" s="153" t="s">
        <v>331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4" t="s">
        <v>258</v>
      </c>
      <c r="B22" s="145"/>
      <c r="C22" s="121">
        <v>133</v>
      </c>
      <c r="D22" s="148" t="s">
        <v>328</v>
      </c>
      <c r="E22" s="156"/>
      <c r="F22" s="157"/>
      <c r="G22" s="144"/>
      <c r="H22" s="15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4" t="s">
        <v>259</v>
      </c>
      <c r="B24" s="145"/>
      <c r="C24" s="121">
        <v>21</v>
      </c>
      <c r="D24" s="148" t="s">
        <v>332</v>
      </c>
      <c r="E24" s="156"/>
      <c r="F24" s="156"/>
      <c r="G24" s="157"/>
      <c r="H24" s="51" t="s">
        <v>260</v>
      </c>
      <c r="I24" s="129">
        <v>4209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44" t="s">
        <v>261</v>
      </c>
      <c r="B26" s="145"/>
      <c r="C26" s="122" t="s">
        <v>333</v>
      </c>
      <c r="D26" s="25"/>
      <c r="E26" s="33"/>
      <c r="F26" s="24"/>
      <c r="G26" s="159" t="s">
        <v>262</v>
      </c>
      <c r="H26" s="145"/>
      <c r="I26" s="123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0" t="s">
        <v>263</v>
      </c>
      <c r="B28" s="161"/>
      <c r="C28" s="162"/>
      <c r="D28" s="162"/>
      <c r="E28" s="163" t="s">
        <v>264</v>
      </c>
      <c r="F28" s="164"/>
      <c r="G28" s="164"/>
      <c r="H28" s="165" t="s">
        <v>265</v>
      </c>
      <c r="I28" s="16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36"/>
      <c r="I30" s="137"/>
      <c r="J30" s="10"/>
      <c r="K30" s="10"/>
      <c r="L30" s="10"/>
    </row>
    <row r="31" spans="1:12" ht="12.75">
      <c r="A31" s="94"/>
      <c r="B31" s="22"/>
      <c r="C31" s="21"/>
      <c r="D31" s="170"/>
      <c r="E31" s="170"/>
      <c r="F31" s="170"/>
      <c r="G31" s="171"/>
      <c r="H31" s="16"/>
      <c r="I31" s="101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36"/>
      <c r="I32" s="13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36"/>
      <c r="I34" s="13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36"/>
      <c r="I36" s="137"/>
      <c r="J36" s="10"/>
      <c r="K36" s="10"/>
      <c r="L36" s="10"/>
    </row>
    <row r="37" spans="1:12" ht="12.75">
      <c r="A37" s="103"/>
      <c r="B37" s="30"/>
      <c r="C37" s="172"/>
      <c r="D37" s="173"/>
      <c r="E37" s="16"/>
      <c r="F37" s="172"/>
      <c r="G37" s="173"/>
      <c r="H37" s="16"/>
      <c r="I37" s="95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36"/>
      <c r="I38" s="13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36"/>
      <c r="I40" s="137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3" t="s">
        <v>266</v>
      </c>
      <c r="B44" s="177"/>
      <c r="C44" s="136" t="s">
        <v>335</v>
      </c>
      <c r="D44" s="137"/>
      <c r="E44" s="26"/>
      <c r="F44" s="148" t="s">
        <v>336</v>
      </c>
      <c r="G44" s="168"/>
      <c r="H44" s="168"/>
      <c r="I44" s="169"/>
      <c r="J44" s="10"/>
      <c r="K44" s="10"/>
      <c r="L44" s="10"/>
    </row>
    <row r="45" spans="1:12" ht="12.75">
      <c r="A45" s="103"/>
      <c r="B45" s="30"/>
      <c r="C45" s="172"/>
      <c r="D45" s="173"/>
      <c r="E45" s="16"/>
      <c r="F45" s="172"/>
      <c r="G45" s="174"/>
      <c r="H45" s="35"/>
      <c r="I45" s="107"/>
      <c r="J45" s="10"/>
      <c r="K45" s="10"/>
      <c r="L45" s="10"/>
    </row>
    <row r="46" spans="1:12" ht="12.75">
      <c r="A46" s="133" t="s">
        <v>267</v>
      </c>
      <c r="B46" s="177"/>
      <c r="C46" s="148" t="s">
        <v>341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3" t="s">
        <v>269</v>
      </c>
      <c r="B48" s="177"/>
      <c r="C48" s="178" t="s">
        <v>342</v>
      </c>
      <c r="D48" s="179"/>
      <c r="E48" s="180"/>
      <c r="F48" s="16"/>
      <c r="G48" s="51" t="s">
        <v>270</v>
      </c>
      <c r="H48" s="178" t="s">
        <v>337</v>
      </c>
      <c r="I48" s="180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3" t="s">
        <v>256</v>
      </c>
      <c r="B50" s="177"/>
      <c r="C50" s="189" t="s">
        <v>343</v>
      </c>
      <c r="D50" s="179"/>
      <c r="E50" s="179"/>
      <c r="F50" s="179"/>
      <c r="G50" s="179"/>
      <c r="H50" s="179"/>
      <c r="I50" s="180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4" t="s">
        <v>271</v>
      </c>
      <c r="B52" s="145"/>
      <c r="C52" s="178" t="s">
        <v>340</v>
      </c>
      <c r="D52" s="179"/>
      <c r="E52" s="179"/>
      <c r="F52" s="179"/>
      <c r="G52" s="179"/>
      <c r="H52" s="179"/>
      <c r="I52" s="190"/>
      <c r="J52" s="10"/>
      <c r="K52" s="10"/>
      <c r="L52" s="10"/>
    </row>
    <row r="53" spans="1:12" ht="12.75">
      <c r="A53" s="108"/>
      <c r="B53" s="20"/>
      <c r="C53" s="183" t="s">
        <v>272</v>
      </c>
      <c r="D53" s="183"/>
      <c r="E53" s="183"/>
      <c r="F53" s="183"/>
      <c r="G53" s="183"/>
      <c r="H53" s="18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1" t="s">
        <v>273</v>
      </c>
      <c r="C55" s="192"/>
      <c r="D55" s="192"/>
      <c r="E55" s="19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3" t="s">
        <v>305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8"/>
      <c r="B57" s="193" t="s">
        <v>306</v>
      </c>
      <c r="C57" s="194"/>
      <c r="D57" s="194"/>
      <c r="E57" s="194"/>
      <c r="F57" s="194"/>
      <c r="G57" s="194"/>
      <c r="H57" s="194"/>
      <c r="I57" s="110"/>
      <c r="J57" s="10"/>
      <c r="K57" s="10"/>
      <c r="L57" s="10"/>
    </row>
    <row r="58" spans="1:12" ht="12.75">
      <c r="A58" s="108"/>
      <c r="B58" s="193" t="s">
        <v>307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8"/>
      <c r="B59" s="193" t="s">
        <v>308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84" t="s">
        <v>276</v>
      </c>
      <c r="H62" s="185"/>
      <c r="I62" s="186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7"/>
      <c r="H63" s="18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Snjezana.RamacPosavec@trs.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view="pageBreakPreview" zoomScaleSheetLayoutView="100" zoomScalePageLayoutView="0" workbookViewId="0" topLeftCell="A1">
      <selection activeCell="J94" sqref="J94"/>
    </sheetView>
  </sheetViews>
  <sheetFormatPr defaultColWidth="9.140625" defaultRowHeight="12.75"/>
  <cols>
    <col min="1" max="7" width="9.140625" style="52" customWidth="1"/>
    <col min="8" max="8" width="8.8515625" style="52" customWidth="1"/>
    <col min="9" max="9" width="9.140625" style="52" customWidth="1"/>
    <col min="10" max="10" width="12.42187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33" t="s">
        <v>152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338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58</v>
      </c>
      <c r="B4" s="239"/>
      <c r="C4" s="239"/>
      <c r="D4" s="239"/>
      <c r="E4" s="239"/>
      <c r="F4" s="239"/>
      <c r="G4" s="239"/>
      <c r="H4" s="240"/>
      <c r="I4" s="58" t="s">
        <v>277</v>
      </c>
      <c r="J4" s="59" t="s">
        <v>318</v>
      </c>
      <c r="K4" s="60" t="s">
        <v>319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7">
        <v>2</v>
      </c>
      <c r="J5" s="56">
        <v>3</v>
      </c>
      <c r="K5" s="56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59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14847000000</v>
      </c>
      <c r="K8" s="53">
        <f>K9+K16+K26+K35+K39</f>
        <v>14870000000</v>
      </c>
    </row>
    <row r="9" spans="1:11" ht="12.75">
      <c r="A9" s="209" t="s">
        <v>204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429000000</v>
      </c>
      <c r="K9" s="53">
        <f>SUM(K10:K15)</f>
        <v>478000000</v>
      </c>
    </row>
    <row r="10" spans="1:11" ht="12.75">
      <c r="A10" s="209" t="s">
        <v>111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166000000</v>
      </c>
      <c r="K11" s="7">
        <v>164000000</v>
      </c>
    </row>
    <row r="12" spans="1:11" ht="12.75">
      <c r="A12" s="209" t="s">
        <v>112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207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21000000</v>
      </c>
      <c r="K13" s="7">
        <v>27000000</v>
      </c>
    </row>
    <row r="14" spans="1:11" ht="12.75">
      <c r="A14" s="209" t="s">
        <v>208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242000000</v>
      </c>
      <c r="K14" s="7">
        <v>287000000</v>
      </c>
    </row>
    <row r="15" spans="1:11" ht="12.75">
      <c r="A15" s="209" t="s">
        <v>209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205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10591000000</v>
      </c>
      <c r="K16" s="53">
        <f>SUM(K17:K25)</f>
        <v>10328000000</v>
      </c>
    </row>
    <row r="17" spans="1:11" ht="12.75">
      <c r="A17" s="209" t="s">
        <v>210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1010000000</v>
      </c>
      <c r="K17" s="7">
        <v>1008000000</v>
      </c>
    </row>
    <row r="18" spans="1:11" ht="12.75">
      <c r="A18" s="209" t="s">
        <v>246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5060000000</v>
      </c>
      <c r="K18" s="7">
        <v>4708000000</v>
      </c>
    </row>
    <row r="19" spans="1:11" ht="12.75">
      <c r="A19" s="209" t="s">
        <v>211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2224000000</v>
      </c>
      <c r="K19" s="7">
        <v>2260000000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215000000</v>
      </c>
      <c r="K20" s="7">
        <v>228000000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71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13000000</v>
      </c>
      <c r="K22" s="7">
        <v>88000000</v>
      </c>
    </row>
    <row r="23" spans="1:11" ht="12.75">
      <c r="A23" s="209" t="s">
        <v>72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2062000000</v>
      </c>
      <c r="K23" s="7">
        <v>2030000000</v>
      </c>
    </row>
    <row r="24" spans="1:11" ht="12.75">
      <c r="A24" s="209" t="s">
        <v>73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7000000</v>
      </c>
      <c r="K24" s="7">
        <v>6000000</v>
      </c>
    </row>
    <row r="25" spans="1:11" ht="12.75">
      <c r="A25" s="209" t="s">
        <v>74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189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2413000000</v>
      </c>
      <c r="K26" s="53">
        <f>SUM(K27:K34)</f>
        <v>2906000000</v>
      </c>
    </row>
    <row r="27" spans="1:11" ht="12.75">
      <c r="A27" s="209" t="s">
        <v>75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1079000000</v>
      </c>
      <c r="K27" s="7">
        <v>1679000000</v>
      </c>
    </row>
    <row r="28" spans="1:11" ht="12.75">
      <c r="A28" s="209" t="s">
        <v>76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657000000</v>
      </c>
      <c r="K28" s="7">
        <v>700000000</v>
      </c>
    </row>
    <row r="29" spans="1:11" ht="12.75">
      <c r="A29" s="209" t="s">
        <v>77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6000000</v>
      </c>
      <c r="K29" s="7">
        <v>8000000</v>
      </c>
    </row>
    <row r="30" spans="1:11" ht="12.75">
      <c r="A30" s="209" t="s">
        <v>82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83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84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7000000</v>
      </c>
      <c r="K32" s="7">
        <v>7000000</v>
      </c>
    </row>
    <row r="33" spans="1:11" ht="12.75">
      <c r="A33" s="209" t="s">
        <v>78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664000000</v>
      </c>
      <c r="K33" s="7">
        <v>512000000</v>
      </c>
    </row>
    <row r="34" spans="1:11" ht="12.75">
      <c r="A34" s="209" t="s">
        <v>182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183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71000000</v>
      </c>
      <c r="K35" s="53">
        <f>SUM(K36:K38)</f>
        <v>64000000</v>
      </c>
    </row>
    <row r="36" spans="1:11" ht="12.75">
      <c r="A36" s="209" t="s">
        <v>79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11000000</v>
      </c>
      <c r="K36" s="7">
        <v>11000000</v>
      </c>
    </row>
    <row r="37" spans="1:11" ht="12.75">
      <c r="A37" s="209" t="s">
        <v>80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60000000</v>
      </c>
      <c r="K37" s="7">
        <v>53000000</v>
      </c>
    </row>
    <row r="38" spans="1:11" ht="12.75">
      <c r="A38" s="209" t="s">
        <v>81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s="131" customFormat="1" ht="12.75">
      <c r="A39" s="209" t="s">
        <v>184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1343000000</v>
      </c>
      <c r="K39" s="7">
        <v>1094000000</v>
      </c>
    </row>
    <row r="40" spans="1:11" ht="12.75">
      <c r="A40" s="212" t="s">
        <v>239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4314000000</v>
      </c>
      <c r="K40" s="53">
        <f>K41+K49+K56+K64</f>
        <v>5851000000</v>
      </c>
    </row>
    <row r="41" spans="1:11" ht="12.75">
      <c r="A41" s="209" t="s">
        <v>99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2021000000</v>
      </c>
      <c r="K41" s="53">
        <f>SUM(K42:K48)</f>
        <v>2859000000</v>
      </c>
    </row>
    <row r="42" spans="1:11" ht="12.75">
      <c r="A42" s="209" t="s">
        <v>116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563000000</v>
      </c>
      <c r="K42" s="7">
        <v>901000000</v>
      </c>
    </row>
    <row r="43" spans="1:11" ht="12.75">
      <c r="A43" s="209" t="s">
        <v>117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746000000</v>
      </c>
      <c r="K43" s="7">
        <v>1049000000</v>
      </c>
    </row>
    <row r="44" spans="1:11" ht="12.75">
      <c r="A44" s="209" t="s">
        <v>85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646000000</v>
      </c>
      <c r="K44" s="7">
        <v>846000000</v>
      </c>
    </row>
    <row r="45" spans="1:11" ht="12.75">
      <c r="A45" s="209" t="s">
        <v>86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66000000</v>
      </c>
      <c r="K45" s="7">
        <v>63000000</v>
      </c>
    </row>
    <row r="46" spans="1:11" ht="12.75">
      <c r="A46" s="209" t="s">
        <v>87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88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89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100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1487000000</v>
      </c>
      <c r="K49" s="53">
        <f>SUM(K50:K55)</f>
        <v>2287000000</v>
      </c>
    </row>
    <row r="50" spans="1:11" ht="12.75">
      <c r="A50" s="209" t="s">
        <v>199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225000000</v>
      </c>
      <c r="K50" s="7">
        <v>317000000</v>
      </c>
    </row>
    <row r="51" spans="1:11" ht="12.75">
      <c r="A51" s="209" t="s">
        <v>200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1118000000</v>
      </c>
      <c r="K51" s="7">
        <v>1679000000</v>
      </c>
    </row>
    <row r="52" spans="1:11" ht="12.75">
      <c r="A52" s="209" t="s">
        <v>201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202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2000000</v>
      </c>
      <c r="K53" s="7">
        <v>1000000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65000000</v>
      </c>
      <c r="K54" s="7">
        <v>186000000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77000000</v>
      </c>
      <c r="K55" s="7">
        <v>104000000</v>
      </c>
    </row>
    <row r="56" spans="1:11" ht="12.75">
      <c r="A56" s="209" t="s">
        <v>101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441000000</v>
      </c>
      <c r="K56" s="53">
        <f>SUM(K57:K63)</f>
        <v>119000000</v>
      </c>
    </row>
    <row r="57" spans="1:11" ht="12.75">
      <c r="A57" s="209" t="s">
        <v>75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76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376000000</v>
      </c>
      <c r="K58" s="7">
        <v>71000000</v>
      </c>
    </row>
    <row r="59" spans="1:11" ht="12.75">
      <c r="A59" s="209" t="s">
        <v>241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82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83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84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3000000</v>
      </c>
      <c r="K62" s="7">
        <v>1000000</v>
      </c>
    </row>
    <row r="63" spans="1:11" ht="12.75">
      <c r="A63" s="209" t="s">
        <v>45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62000000</v>
      </c>
      <c r="K63" s="7">
        <v>47000000</v>
      </c>
    </row>
    <row r="64" spans="1:11" ht="12.75">
      <c r="A64" s="209" t="s">
        <v>206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365000000</v>
      </c>
      <c r="K64" s="7">
        <v>586000000</v>
      </c>
    </row>
    <row r="65" spans="1:11" ht="12.75">
      <c r="A65" s="212" t="s">
        <v>55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53000000</v>
      </c>
      <c r="K65" s="7">
        <v>52000000</v>
      </c>
    </row>
    <row r="66" spans="1:11" ht="12.75">
      <c r="A66" s="212" t="s">
        <v>240</v>
      </c>
      <c r="B66" s="213"/>
      <c r="C66" s="213"/>
      <c r="D66" s="213"/>
      <c r="E66" s="213"/>
      <c r="F66" s="213"/>
      <c r="G66" s="213"/>
      <c r="H66" s="214"/>
      <c r="I66" s="1">
        <v>60</v>
      </c>
      <c r="J66" s="127">
        <f>J7+J8+J40+J65</f>
        <v>19214000000</v>
      </c>
      <c r="K66" s="127">
        <f>K7+K8+K40+K65</f>
        <v>20773000000</v>
      </c>
    </row>
    <row r="67" spans="1:11" ht="12.75">
      <c r="A67" s="224" t="s">
        <v>90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 t="s">
        <v>349</v>
      </c>
      <c r="K67" s="8"/>
    </row>
    <row r="68" spans="1:11" ht="12.75">
      <c r="A68" s="201" t="s">
        <v>57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190</v>
      </c>
      <c r="B69" s="206"/>
      <c r="C69" s="206"/>
      <c r="D69" s="206"/>
      <c r="E69" s="206"/>
      <c r="F69" s="206"/>
      <c r="G69" s="206"/>
      <c r="H69" s="223"/>
      <c r="I69" s="3">
        <v>62</v>
      </c>
      <c r="J69" s="54">
        <f>J70+J71+J72+J78+J79+J82+J85</f>
        <v>11881000000</v>
      </c>
      <c r="K69" s="54">
        <f>K70+K71+K72+K78+K79+K82+K85</f>
        <v>12394000000</v>
      </c>
    </row>
    <row r="70" spans="1:11" ht="12.75">
      <c r="A70" s="209" t="s">
        <v>140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9000000000</v>
      </c>
      <c r="K70" s="7">
        <v>9000000000</v>
      </c>
    </row>
    <row r="71" spans="1:11" ht="12.75">
      <c r="A71" s="209" t="s">
        <v>141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142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1166000000</v>
      </c>
      <c r="K72" s="53">
        <f>K73+K74-K75+K76+K77</f>
        <v>1275000000</v>
      </c>
    </row>
    <row r="73" spans="1:11" ht="12.75">
      <c r="A73" s="209" t="s">
        <v>143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28000000</v>
      </c>
      <c r="K73" s="7">
        <v>99000000</v>
      </c>
    </row>
    <row r="74" spans="1:11" ht="12.75">
      <c r="A74" s="209" t="s">
        <v>144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132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133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134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1138000000</v>
      </c>
      <c r="K77" s="7">
        <v>1176000000</v>
      </c>
    </row>
    <row r="78" spans="1:11" ht="12.75">
      <c r="A78" s="209" t="s">
        <v>135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289000000</v>
      </c>
      <c r="K78" s="7">
        <v>163000000</v>
      </c>
    </row>
    <row r="79" spans="1:11" ht="12.75">
      <c r="A79" s="209" t="s">
        <v>237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0</v>
      </c>
      <c r="K79" s="53">
        <f>K80-K81</f>
        <v>600000000</v>
      </c>
    </row>
    <row r="80" spans="1:11" ht="12.75">
      <c r="A80" s="220" t="s">
        <v>168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/>
      <c r="K80" s="7">
        <v>600000000</v>
      </c>
    </row>
    <row r="81" spans="1:11" ht="12.75">
      <c r="A81" s="220" t="s">
        <v>169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09" t="s">
        <v>238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1426000000</v>
      </c>
      <c r="K82" s="53">
        <f>K83-K84</f>
        <v>1356000000</v>
      </c>
    </row>
    <row r="83" spans="1:11" ht="12.75">
      <c r="A83" s="220" t="s">
        <v>170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1426000000</v>
      </c>
      <c r="K83" s="7">
        <v>1356000000</v>
      </c>
    </row>
    <row r="84" spans="1:11" ht="12.75">
      <c r="A84" s="220" t="s">
        <v>171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09" t="s">
        <v>172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3496000000</v>
      </c>
      <c r="K86" s="53">
        <f>SUM(K87:K89)</f>
        <v>3501000000</v>
      </c>
    </row>
    <row r="87" spans="1:11" ht="12.75">
      <c r="A87" s="209" t="s">
        <v>128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40000000</v>
      </c>
      <c r="K87" s="7">
        <v>36000000</v>
      </c>
    </row>
    <row r="88" spans="1:11" ht="12.75">
      <c r="A88" s="209" t="s">
        <v>129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130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3456000000</v>
      </c>
      <c r="K89" s="7">
        <v>3465000000</v>
      </c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173000000</v>
      </c>
      <c r="K90" s="53">
        <f>SUM(K91:K99)</f>
        <v>46000000</v>
      </c>
    </row>
    <row r="91" spans="1:11" ht="12.75">
      <c r="A91" s="209" t="s">
        <v>131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242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122000000</v>
      </c>
      <c r="K93" s="7"/>
    </row>
    <row r="94" spans="1:11" ht="12.75">
      <c r="A94" s="209" t="s">
        <v>243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244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245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93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91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51000000</v>
      </c>
      <c r="K98" s="7">
        <v>46000000</v>
      </c>
    </row>
    <row r="99" spans="1:11" ht="12.75">
      <c r="A99" s="209" t="s">
        <v>92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3559000000</v>
      </c>
      <c r="K100" s="53">
        <f>SUM(K101:K112)</f>
        <v>4787000000</v>
      </c>
    </row>
    <row r="101" spans="1:11" ht="12.75">
      <c r="A101" s="209" t="s">
        <v>131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495000000</v>
      </c>
      <c r="K101" s="7">
        <v>381000000</v>
      </c>
    </row>
    <row r="102" spans="1:11" ht="12.75">
      <c r="A102" s="209" t="s">
        <v>242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1481000000</v>
      </c>
      <c r="K103" s="7">
        <v>1609000000</v>
      </c>
    </row>
    <row r="104" spans="1:11" ht="12.75">
      <c r="A104" s="209" t="s">
        <v>243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63000000</v>
      </c>
      <c r="K104" s="7">
        <v>34000000</v>
      </c>
    </row>
    <row r="105" spans="1:11" ht="12.75">
      <c r="A105" s="209" t="s">
        <v>244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787000000</v>
      </c>
      <c r="K105" s="7">
        <v>1756000000</v>
      </c>
    </row>
    <row r="106" spans="1:11" ht="12.75">
      <c r="A106" s="209" t="s">
        <v>245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93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94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50000000</v>
      </c>
      <c r="K108" s="7">
        <v>38000000</v>
      </c>
    </row>
    <row r="109" spans="1:11" ht="12.75">
      <c r="A109" s="209" t="s">
        <v>95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527000000</v>
      </c>
      <c r="K109" s="7">
        <v>769000000</v>
      </c>
    </row>
    <row r="110" spans="1:11" ht="12.75">
      <c r="A110" s="209" t="s">
        <v>98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96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97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156000000</v>
      </c>
      <c r="K112" s="7">
        <v>200000000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105000000</v>
      </c>
      <c r="K113" s="7">
        <v>45000000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19214000000</v>
      </c>
      <c r="K114" s="53">
        <f>K69+K86+K90+K100+K113</f>
        <v>20773000000</v>
      </c>
    </row>
    <row r="115" spans="1:11" ht="12.75">
      <c r="A115" s="198" t="s">
        <v>56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/>
      <c r="K115" s="8"/>
    </row>
    <row r="116" spans="1:11" ht="12.75">
      <c r="A116" s="201" t="s">
        <v>309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185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310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  <row r="129" ht="12.75">
      <c r="J129" s="71" t="s">
        <v>349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Normal="85" zoomScaleSheetLayoutView="100" zoomScalePageLayoutView="0" workbookViewId="0" topLeftCell="A1">
      <selection activeCell="O25" sqref="O25"/>
    </sheetView>
  </sheetViews>
  <sheetFormatPr defaultColWidth="9.140625" defaultRowHeight="12.75"/>
  <cols>
    <col min="1" max="4" width="9.140625" style="52" customWidth="1"/>
    <col min="5" max="5" width="3.57421875" style="52" customWidth="1"/>
    <col min="6" max="6" width="1.421875" style="52" customWidth="1"/>
    <col min="7" max="7" width="2.140625" style="52" customWidth="1"/>
    <col min="8" max="8" width="37.421875" style="52" customWidth="1"/>
    <col min="9" max="9" width="4.00390625" style="52" bestFit="1" customWidth="1"/>
    <col min="10" max="10" width="11.7109375" style="52" bestFit="1" customWidth="1"/>
    <col min="11" max="11" width="11.00390625" style="52" bestFit="1" customWidth="1"/>
    <col min="12" max="12" width="11.7109375" style="52" bestFit="1" customWidth="1"/>
    <col min="13" max="13" width="11.00390625" style="52" bestFit="1" customWidth="1"/>
    <col min="14" max="16384" width="9.140625" style="52" customWidth="1"/>
  </cols>
  <sheetData>
    <row r="1" spans="1:13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346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5" t="s">
        <v>338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46.5">
      <c r="A4" s="256" t="s">
        <v>58</v>
      </c>
      <c r="B4" s="256"/>
      <c r="C4" s="256"/>
      <c r="D4" s="256"/>
      <c r="E4" s="256"/>
      <c r="F4" s="256"/>
      <c r="G4" s="256"/>
      <c r="H4" s="256"/>
      <c r="I4" s="58" t="s">
        <v>278</v>
      </c>
      <c r="J4" s="257" t="s">
        <v>318</v>
      </c>
      <c r="K4" s="257"/>
      <c r="L4" s="257" t="s">
        <v>319</v>
      </c>
      <c r="M4" s="257"/>
    </row>
    <row r="5" spans="1:13" ht="12.75">
      <c r="A5" s="256"/>
      <c r="B5" s="256"/>
      <c r="C5" s="256"/>
      <c r="D5" s="256"/>
      <c r="E5" s="256"/>
      <c r="F5" s="256"/>
      <c r="G5" s="256"/>
      <c r="H5" s="25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128">
        <f>SUM(J8:J9)</f>
        <v>12864000000</v>
      </c>
      <c r="K7" s="128">
        <f>SUM(K8:K9)</f>
        <v>4782000000</v>
      </c>
      <c r="L7" s="128">
        <f>SUM(L8:L9)</f>
        <v>15490000000</v>
      </c>
      <c r="M7" s="128">
        <f>SUM(M8:M9)</f>
        <v>6419000000</v>
      </c>
    </row>
    <row r="8" spans="1:13" ht="12.75">
      <c r="A8" s="212" t="s">
        <v>151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12722000000</v>
      </c>
      <c r="K8" s="7">
        <v>4784000000</v>
      </c>
      <c r="L8" s="7">
        <v>15318000000</v>
      </c>
      <c r="M8" s="7">
        <v>6373000000</v>
      </c>
    </row>
    <row r="9" spans="1:13" ht="12.75">
      <c r="A9" s="212" t="s">
        <v>102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142000000</v>
      </c>
      <c r="K9" s="7">
        <v>-2000000</v>
      </c>
      <c r="L9" s="7">
        <v>172000000</v>
      </c>
      <c r="M9" s="7">
        <v>46000000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127">
        <f>J11+J12+J16+J20+J21+J22+J25+J26</f>
        <v>11713000000</v>
      </c>
      <c r="K10" s="127">
        <f>K11+K12+K16+K20+K21+K22+K25+K26</f>
        <v>4473000000</v>
      </c>
      <c r="L10" s="127">
        <f>L11+L12+L16+L20+L21+L22+L25+L26</f>
        <v>14205000000</v>
      </c>
      <c r="M10" s="127">
        <f>M11+M12+M16+M20+M21+M22+M25+M26</f>
        <v>5858000000</v>
      </c>
    </row>
    <row r="11" spans="1:13" ht="12.75">
      <c r="A11" s="212" t="s">
        <v>103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-260000000</v>
      </c>
      <c r="K11" s="7">
        <v>14000000</v>
      </c>
      <c r="L11" s="7">
        <v>-522000000</v>
      </c>
      <c r="M11" s="7">
        <v>-309000000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127">
        <f>SUM(J13:J15)</f>
        <v>9874000000</v>
      </c>
      <c r="K12" s="127">
        <f>SUM(K13:K15)</f>
        <v>3570000000</v>
      </c>
      <c r="L12" s="127">
        <f>SUM(L13:L15)</f>
        <v>12522000000</v>
      </c>
      <c r="M12" s="127">
        <f>SUM(M13:M15)</f>
        <v>5358000000</v>
      </c>
    </row>
    <row r="13" spans="1:13" ht="12.75">
      <c r="A13" s="209" t="s">
        <v>145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6306000000</v>
      </c>
      <c r="K13" s="7">
        <v>2210000000</v>
      </c>
      <c r="L13" s="7">
        <v>8164000000</v>
      </c>
      <c r="M13" s="7">
        <v>3705000000</v>
      </c>
    </row>
    <row r="14" spans="1:13" ht="12.75">
      <c r="A14" s="209" t="s">
        <v>146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2231000000</v>
      </c>
      <c r="K14" s="7">
        <v>894000000</v>
      </c>
      <c r="L14" s="7">
        <v>2637000000</v>
      </c>
      <c r="M14" s="7">
        <v>1065000000</v>
      </c>
    </row>
    <row r="15" spans="1:13" ht="12.75">
      <c r="A15" s="209" t="s">
        <v>60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1337000000</v>
      </c>
      <c r="K15" s="7">
        <v>466000000</v>
      </c>
      <c r="L15" s="7">
        <v>1721000000</v>
      </c>
      <c r="M15" s="7">
        <v>588000000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127">
        <f>SUM(J17:J19)</f>
        <v>617000000</v>
      </c>
      <c r="K16" s="127">
        <f>SUM(K17:K19)</f>
        <v>185000000</v>
      </c>
      <c r="L16" s="127">
        <f>SUM(L17:L19)</f>
        <v>631000000</v>
      </c>
      <c r="M16" s="127">
        <f>SUM(M17:M19)</f>
        <v>181000000</v>
      </c>
    </row>
    <row r="17" spans="1:13" ht="12.75">
      <c r="A17" s="209" t="s">
        <v>61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361000000</v>
      </c>
      <c r="K17" s="7">
        <v>111000000</v>
      </c>
      <c r="L17" s="7">
        <v>364000000</v>
      </c>
      <c r="M17" s="7">
        <v>108000000</v>
      </c>
    </row>
    <row r="18" spans="1:13" ht="12.75">
      <c r="A18" s="209" t="s">
        <v>62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165000000</v>
      </c>
      <c r="K18" s="7">
        <v>48000000</v>
      </c>
      <c r="L18" s="7">
        <v>174000000</v>
      </c>
      <c r="M18" s="7">
        <v>47000000</v>
      </c>
    </row>
    <row r="19" spans="1:13" ht="12.75">
      <c r="A19" s="209" t="s">
        <v>63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91000000</v>
      </c>
      <c r="K19" s="7">
        <v>26000000</v>
      </c>
      <c r="L19" s="7">
        <v>93000000</v>
      </c>
      <c r="M19" s="7">
        <v>26000000</v>
      </c>
    </row>
    <row r="20" spans="1:13" ht="12.75">
      <c r="A20" s="212" t="s">
        <v>104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1283000000</v>
      </c>
      <c r="K20" s="7">
        <v>439000000</v>
      </c>
      <c r="L20" s="7">
        <v>1173000000</v>
      </c>
      <c r="M20" s="7">
        <v>383000000</v>
      </c>
    </row>
    <row r="21" spans="1:13" ht="12.75">
      <c r="A21" s="212" t="s">
        <v>105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497000000</v>
      </c>
      <c r="K21" s="7">
        <v>178000000</v>
      </c>
      <c r="L21" s="7">
        <v>519000000</v>
      </c>
      <c r="M21" s="7">
        <v>179000000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127">
        <f>SUM(J23:J24)</f>
        <v>3000000</v>
      </c>
      <c r="K22" s="127">
        <f>SUM(K23:K24)</f>
        <v>80000000</v>
      </c>
      <c r="L22" s="127">
        <f>SUM(L23:L24)</f>
        <v>-102000000</v>
      </c>
      <c r="M22" s="127">
        <f>SUM(M23:M24)</f>
        <v>18000000</v>
      </c>
    </row>
    <row r="23" spans="1:13" ht="12.75">
      <c r="A23" s="209" t="s">
        <v>136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51000000</v>
      </c>
      <c r="K23" s="7">
        <v>49000000</v>
      </c>
      <c r="L23" s="7">
        <v>-3000000</v>
      </c>
      <c r="M23" s="7">
        <v>4000000</v>
      </c>
    </row>
    <row r="24" spans="1:13" ht="12.75">
      <c r="A24" s="209" t="s">
        <v>137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-48000000</v>
      </c>
      <c r="K24" s="7">
        <v>31000000</v>
      </c>
      <c r="L24" s="7">
        <v>-99000000</v>
      </c>
      <c r="M24" s="7">
        <v>14000000</v>
      </c>
    </row>
    <row r="25" spans="1:13" ht="12.75">
      <c r="A25" s="212" t="s">
        <v>106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-301000000</v>
      </c>
      <c r="K25" s="7">
        <v>7000000</v>
      </c>
      <c r="L25" s="7">
        <v>-16000000</v>
      </c>
      <c r="M25" s="7">
        <v>48000000</v>
      </c>
    </row>
    <row r="26" spans="1:13" ht="12.75">
      <c r="A26" s="212" t="s">
        <v>49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/>
      <c r="K26" s="7"/>
      <c r="L26" s="7"/>
      <c r="M26" s="7"/>
    </row>
    <row r="27" spans="1:13" ht="12.75">
      <c r="A27" s="212" t="s">
        <v>212</v>
      </c>
      <c r="B27" s="213"/>
      <c r="C27" s="213"/>
      <c r="D27" s="213"/>
      <c r="E27" s="213"/>
      <c r="F27" s="213"/>
      <c r="G27" s="213"/>
      <c r="H27" s="214"/>
      <c r="I27" s="1">
        <v>131</v>
      </c>
      <c r="J27" s="127">
        <f>SUM(J28:J32)</f>
        <v>388000000</v>
      </c>
      <c r="K27" s="127">
        <f>SUM(K28:K32)</f>
        <v>73000000</v>
      </c>
      <c r="L27" s="127">
        <f>SUM(L28:L32)</f>
        <v>480000000</v>
      </c>
      <c r="M27" s="127">
        <f>SUM(M28:M32)</f>
        <v>7000000</v>
      </c>
    </row>
    <row r="28" spans="1:13" ht="12.75">
      <c r="A28" s="212" t="s">
        <v>226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68000000</v>
      </c>
      <c r="K28" s="7">
        <v>12000000</v>
      </c>
      <c r="L28" s="7">
        <v>461000000</v>
      </c>
      <c r="M28" s="7">
        <v>9000000</v>
      </c>
    </row>
    <row r="29" spans="1:13" ht="12.75">
      <c r="A29" s="212" t="s">
        <v>154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299000000</v>
      </c>
      <c r="K29" s="7">
        <v>41000000</v>
      </c>
      <c r="L29" s="7">
        <v>19000000</v>
      </c>
      <c r="M29" s="7">
        <v>-2000000</v>
      </c>
    </row>
    <row r="30" spans="1:13" ht="12.75">
      <c r="A30" s="212" t="s">
        <v>138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12" t="s">
        <v>222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12" t="s">
        <v>139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>
        <v>21000000</v>
      </c>
      <c r="K32" s="7">
        <v>20000000</v>
      </c>
      <c r="L32" s="7">
        <v>0</v>
      </c>
      <c r="M32" s="7">
        <v>0</v>
      </c>
    </row>
    <row r="33" spans="1:13" ht="12.75">
      <c r="A33" s="212" t="s">
        <v>213</v>
      </c>
      <c r="B33" s="213"/>
      <c r="C33" s="213"/>
      <c r="D33" s="213"/>
      <c r="E33" s="213"/>
      <c r="F33" s="213"/>
      <c r="G33" s="213"/>
      <c r="H33" s="214"/>
      <c r="I33" s="1">
        <v>137</v>
      </c>
      <c r="J33" s="127">
        <f>SUM(J34:J37)</f>
        <v>276000000</v>
      </c>
      <c r="K33" s="127">
        <f>SUM(K34:K37)</f>
        <v>46000000</v>
      </c>
      <c r="L33" s="127">
        <f>SUM(L34:L37)</f>
        <v>133000000</v>
      </c>
      <c r="M33" s="127">
        <f>SUM(M34:M37)</f>
        <v>25000000</v>
      </c>
    </row>
    <row r="34" spans="1:13" ht="12.75">
      <c r="A34" s="212" t="s">
        <v>65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135000000</v>
      </c>
      <c r="K34" s="7">
        <v>6000000</v>
      </c>
      <c r="L34" s="7">
        <v>17000000</v>
      </c>
      <c r="M34" s="7">
        <v>-3000000</v>
      </c>
    </row>
    <row r="35" spans="1:13" ht="12.75">
      <c r="A35" s="212" t="s">
        <v>64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86000000</v>
      </c>
      <c r="K35" s="7">
        <v>27000000</v>
      </c>
      <c r="L35" s="7">
        <v>68000000</v>
      </c>
      <c r="M35" s="7">
        <v>11000000</v>
      </c>
    </row>
    <row r="36" spans="1:13" ht="12.75">
      <c r="A36" s="212" t="s">
        <v>223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212" t="s">
        <v>66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55000000</v>
      </c>
      <c r="K37" s="7">
        <v>13000000</v>
      </c>
      <c r="L37" s="7">
        <v>48000000</v>
      </c>
      <c r="M37" s="7">
        <v>17000000</v>
      </c>
    </row>
    <row r="38" spans="1:13" ht="12.75">
      <c r="A38" s="212" t="s">
        <v>194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195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224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225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214</v>
      </c>
      <c r="B42" s="213"/>
      <c r="C42" s="213"/>
      <c r="D42" s="213"/>
      <c r="E42" s="213"/>
      <c r="F42" s="213"/>
      <c r="G42" s="213"/>
      <c r="H42" s="214"/>
      <c r="I42" s="1">
        <v>146</v>
      </c>
      <c r="J42" s="127">
        <f>J7+J27+J38+J40</f>
        <v>13252000000</v>
      </c>
      <c r="K42" s="127">
        <f>K7+K27+K38+K40</f>
        <v>4855000000</v>
      </c>
      <c r="L42" s="127">
        <f>L7+L27+L38+L40</f>
        <v>15970000000</v>
      </c>
      <c r="M42" s="127">
        <f>M7+M27+M38+M40</f>
        <v>6426000000</v>
      </c>
    </row>
    <row r="43" spans="1:13" ht="12.75">
      <c r="A43" s="212" t="s">
        <v>215</v>
      </c>
      <c r="B43" s="213"/>
      <c r="C43" s="213"/>
      <c r="D43" s="213"/>
      <c r="E43" s="213"/>
      <c r="F43" s="213"/>
      <c r="G43" s="213"/>
      <c r="H43" s="214"/>
      <c r="I43" s="1">
        <v>147</v>
      </c>
      <c r="J43" s="127">
        <f>J10+J33+J39+J41</f>
        <v>11989000000</v>
      </c>
      <c r="K43" s="127">
        <f>K10+K33+K39+K41</f>
        <v>4519000000</v>
      </c>
      <c r="L43" s="127">
        <f>L10+L33+L39+L41</f>
        <v>14338000000</v>
      </c>
      <c r="M43" s="127">
        <f>M10+M33+M39+M41</f>
        <v>5883000000</v>
      </c>
    </row>
    <row r="44" spans="1:13" ht="12.75">
      <c r="A44" s="212" t="s">
        <v>235</v>
      </c>
      <c r="B44" s="213"/>
      <c r="C44" s="213"/>
      <c r="D44" s="213"/>
      <c r="E44" s="213"/>
      <c r="F44" s="213"/>
      <c r="G44" s="213"/>
      <c r="H44" s="214"/>
      <c r="I44" s="1">
        <v>148</v>
      </c>
      <c r="J44" s="127">
        <f>J42-J43</f>
        <v>1263000000</v>
      </c>
      <c r="K44" s="127">
        <f>K42-K43</f>
        <v>336000000</v>
      </c>
      <c r="L44" s="127">
        <f>L42-L43</f>
        <v>1632000000</v>
      </c>
      <c r="M44" s="127">
        <f>M42-M43</f>
        <v>543000000</v>
      </c>
    </row>
    <row r="45" spans="1:13" ht="12.75">
      <c r="A45" s="220" t="s">
        <v>217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1263000000</v>
      </c>
      <c r="K45" s="53">
        <f>IF(K42&gt;K43,K42-K43,0)</f>
        <v>336000000</v>
      </c>
      <c r="L45" s="53">
        <f>IF(L42&gt;L43,L42-L43,0)</f>
        <v>1632000000</v>
      </c>
      <c r="M45" s="53">
        <f>IF(M42&gt;M43,M42-M43,0)</f>
        <v>543000000</v>
      </c>
    </row>
    <row r="46" spans="1:13" ht="12.75">
      <c r="A46" s="220" t="s">
        <v>218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2" t="s">
        <v>216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224000000</v>
      </c>
      <c r="K47" s="7">
        <v>56000000</v>
      </c>
      <c r="L47" s="7">
        <v>276000000</v>
      </c>
      <c r="M47" s="7">
        <v>101000000</v>
      </c>
    </row>
    <row r="48" spans="1:13" ht="12.75">
      <c r="A48" s="212" t="s">
        <v>236</v>
      </c>
      <c r="B48" s="213"/>
      <c r="C48" s="213"/>
      <c r="D48" s="213"/>
      <c r="E48" s="213"/>
      <c r="F48" s="213"/>
      <c r="G48" s="213"/>
      <c r="H48" s="214"/>
      <c r="I48" s="1">
        <v>152</v>
      </c>
      <c r="J48" s="127">
        <f>J44-J47</f>
        <v>1039000000</v>
      </c>
      <c r="K48" s="127">
        <f>K44-K47</f>
        <v>280000000</v>
      </c>
      <c r="L48" s="127">
        <f>L44-L47</f>
        <v>1356000000</v>
      </c>
      <c r="M48" s="127">
        <f>M44-M47</f>
        <v>442000000</v>
      </c>
    </row>
    <row r="49" spans="1:13" ht="12.75">
      <c r="A49" s="220" t="s">
        <v>191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1039000000</v>
      </c>
      <c r="K49" s="53">
        <f>IF(K48&gt;0,K48,0)</f>
        <v>280000000</v>
      </c>
      <c r="L49" s="53">
        <f>IF(L48&gt;0,L48,0)</f>
        <v>1356000000</v>
      </c>
      <c r="M49" s="53">
        <f>IF(M48&gt;0,M48,0)</f>
        <v>442000000</v>
      </c>
    </row>
    <row r="50" spans="1:13" ht="12.75">
      <c r="A50" s="252" t="s">
        <v>219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1" t="s">
        <v>311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186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9" t="s">
        <v>233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234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01" t="s">
        <v>188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203</v>
      </c>
      <c r="B56" s="206"/>
      <c r="C56" s="206"/>
      <c r="D56" s="206"/>
      <c r="E56" s="206"/>
      <c r="F56" s="206"/>
      <c r="G56" s="206"/>
      <c r="H56" s="223"/>
      <c r="I56" s="9">
        <v>157</v>
      </c>
      <c r="J56" s="6">
        <f>J48</f>
        <v>1039000000</v>
      </c>
      <c r="K56" s="6">
        <f>K48</f>
        <v>280000000</v>
      </c>
      <c r="L56" s="6">
        <f>L48</f>
        <v>1356000000</v>
      </c>
      <c r="M56" s="6">
        <f>M48</f>
        <v>442000000</v>
      </c>
    </row>
    <row r="57" spans="1:13" ht="12.75">
      <c r="A57" s="212" t="s">
        <v>220</v>
      </c>
      <c r="B57" s="213"/>
      <c r="C57" s="213"/>
      <c r="D57" s="213"/>
      <c r="E57" s="213"/>
      <c r="F57" s="213"/>
      <c r="G57" s="213"/>
      <c r="H57" s="214"/>
      <c r="I57" s="1">
        <v>158</v>
      </c>
      <c r="J57" s="127">
        <f>SUM(J58:J64)</f>
        <v>-168000000</v>
      </c>
      <c r="K57" s="127">
        <f>SUM(K58:K64)</f>
        <v>-61000000</v>
      </c>
      <c r="L57" s="127">
        <f>SUM(L58:L64)</f>
        <v>-88000000</v>
      </c>
      <c r="M57" s="127">
        <f>SUM(M58:M64)</f>
        <v>-93000000</v>
      </c>
    </row>
    <row r="58" spans="1:13" ht="12.75">
      <c r="A58" s="212" t="s">
        <v>227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>
        <v>-168000000</v>
      </c>
      <c r="K58" s="7">
        <v>-22000000</v>
      </c>
      <c r="L58" s="7">
        <v>39000000</v>
      </c>
      <c r="M58" s="7">
        <v>15000000</v>
      </c>
    </row>
    <row r="59" spans="1:13" ht="12.75">
      <c r="A59" s="212" t="s">
        <v>228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98" t="s">
        <v>350</v>
      </c>
      <c r="B60" s="299"/>
      <c r="C60" s="299"/>
      <c r="D60" s="299"/>
      <c r="E60" s="299"/>
      <c r="F60" s="299"/>
      <c r="G60" s="299"/>
      <c r="H60" s="300"/>
      <c r="I60" s="1">
        <v>161</v>
      </c>
      <c r="J60" s="7">
        <v>0</v>
      </c>
      <c r="K60" s="7">
        <v>-39000000</v>
      </c>
      <c r="L60" s="7">
        <v>-127000000</v>
      </c>
      <c r="M60" s="7">
        <v>-108000000</v>
      </c>
    </row>
    <row r="61" spans="1:13" ht="12.75">
      <c r="A61" s="212" t="s">
        <v>229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230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231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232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221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192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-168000000</v>
      </c>
      <c r="K66" s="53">
        <f>K57-K65</f>
        <v>-61000000</v>
      </c>
      <c r="L66" s="53">
        <f>L57-L65</f>
        <v>-88000000</v>
      </c>
      <c r="M66" s="53">
        <f>M57-M65</f>
        <v>-93000000</v>
      </c>
    </row>
    <row r="67" spans="1:13" ht="12.75">
      <c r="A67" s="212" t="s">
        <v>193</v>
      </c>
      <c r="B67" s="213"/>
      <c r="C67" s="213"/>
      <c r="D67" s="213"/>
      <c r="E67" s="213"/>
      <c r="F67" s="213"/>
      <c r="G67" s="213"/>
      <c r="H67" s="214"/>
      <c r="I67" s="1">
        <v>168</v>
      </c>
      <c r="J67" s="130">
        <f>J56+J66</f>
        <v>871000000</v>
      </c>
      <c r="K67" s="130">
        <f>K56+K66</f>
        <v>219000000</v>
      </c>
      <c r="L67" s="130">
        <f>L56+L66</f>
        <v>1268000000</v>
      </c>
      <c r="M67" s="130">
        <f>M56+M66</f>
        <v>349000000</v>
      </c>
    </row>
    <row r="68" spans="1:13" ht="12.75" customHeight="1">
      <c r="A68" s="245" t="s">
        <v>312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233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234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3" width="9.140625" style="52" customWidth="1"/>
    <col min="4" max="4" width="8.140625" style="52" customWidth="1"/>
    <col min="5" max="5" width="9.8515625" style="52" customWidth="1"/>
    <col min="6" max="6" width="8.57421875" style="52" customWidth="1"/>
    <col min="7" max="7" width="10.140625" style="52" customWidth="1"/>
    <col min="8" max="8" width="4.421875" style="52" customWidth="1"/>
    <col min="9" max="9" width="9.140625" style="52" customWidth="1"/>
    <col min="10" max="10" width="12.140625" style="52" customWidth="1"/>
    <col min="11" max="11" width="13.28125" style="52" customWidth="1"/>
    <col min="12" max="16384" width="9.140625" style="52" customWidth="1"/>
  </cols>
  <sheetData>
    <row r="1" spans="1:11" ht="12.75" customHeight="1">
      <c r="A1" s="264" t="s">
        <v>163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338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58</v>
      </c>
      <c r="B4" s="266"/>
      <c r="C4" s="266"/>
      <c r="D4" s="266"/>
      <c r="E4" s="266"/>
      <c r="F4" s="266"/>
      <c r="G4" s="266"/>
      <c r="H4" s="266"/>
      <c r="I4" s="66" t="s">
        <v>278</v>
      </c>
      <c r="J4" s="67" t="s">
        <v>318</v>
      </c>
      <c r="K4" s="67" t="s">
        <v>319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282</v>
      </c>
      <c r="K5" s="69" t="s">
        <v>283</v>
      </c>
    </row>
    <row r="6" spans="1:11" ht="12.75">
      <c r="A6" s="201" t="s">
        <v>155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1263000000</v>
      </c>
      <c r="K7" s="7">
        <v>1632000000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1283000000</v>
      </c>
      <c r="K8" s="7">
        <v>1173000000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745000000</v>
      </c>
      <c r="K9" s="7">
        <v>1488000000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9" t="s">
        <v>50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65000000</v>
      </c>
      <c r="K12" s="7">
        <v>288000000</v>
      </c>
    </row>
    <row r="13" spans="1:11" ht="12.75">
      <c r="A13" s="212" t="s">
        <v>156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SUM(J7:J12)</f>
        <v>3356000000</v>
      </c>
      <c r="K13" s="53">
        <f>SUM(K7:K12)</f>
        <v>4581000000</v>
      </c>
    </row>
    <row r="14" spans="1:11" ht="12.75">
      <c r="A14" s="209" t="s">
        <v>51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52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97000000</v>
      </c>
      <c r="K15" s="7">
        <v>825000000</v>
      </c>
    </row>
    <row r="16" spans="1:11" ht="12.75">
      <c r="A16" s="209" t="s">
        <v>53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527000000</v>
      </c>
      <c r="K16" s="7">
        <v>1100000000</v>
      </c>
    </row>
    <row r="17" spans="1:11" ht="12.75">
      <c r="A17" s="209" t="s">
        <v>54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499000000</v>
      </c>
      <c r="K17" s="7">
        <v>566000000</v>
      </c>
    </row>
    <row r="18" spans="1:11" ht="12.75">
      <c r="A18" s="212" t="s">
        <v>157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1123000000</v>
      </c>
      <c r="K18" s="53">
        <f>SUM(K14:K17)</f>
        <v>2491000000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2233000000</v>
      </c>
      <c r="K19" s="53">
        <f>IF(K13&gt;K18,K13-K18,0)</f>
        <v>2090000000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2" ht="12.75">
      <c r="A21" s="201" t="s">
        <v>158</v>
      </c>
      <c r="B21" s="202"/>
      <c r="C21" s="202"/>
      <c r="D21" s="202"/>
      <c r="E21" s="202"/>
      <c r="F21" s="202"/>
      <c r="G21" s="202"/>
      <c r="H21" s="202"/>
      <c r="I21" s="258"/>
      <c r="J21" s="258"/>
      <c r="K21" s="259"/>
      <c r="L21" s="52" t="s">
        <v>349</v>
      </c>
    </row>
    <row r="22" spans="1:11" ht="12.75">
      <c r="A22" s="209" t="s">
        <v>177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12000000</v>
      </c>
      <c r="K22" s="7">
        <v>4000000</v>
      </c>
    </row>
    <row r="23" spans="1:11" ht="12.75">
      <c r="A23" s="209" t="s">
        <v>178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179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56000000</v>
      </c>
      <c r="K24" s="7">
        <v>25000000</v>
      </c>
    </row>
    <row r="25" spans="1:11" ht="12.75">
      <c r="A25" s="209" t="s">
        <v>180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21000000</v>
      </c>
      <c r="K26" s="7">
        <v>1000000</v>
      </c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89000000</v>
      </c>
      <c r="K27" s="53">
        <f>SUM(K22:K26)</f>
        <v>30000000</v>
      </c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780000000</v>
      </c>
      <c r="K28" s="7">
        <v>940000000</v>
      </c>
    </row>
    <row r="29" spans="1:11" ht="12.75">
      <c r="A29" s="209" t="s">
        <v>115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181000000</v>
      </c>
      <c r="K30" s="7">
        <v>106000000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961000000</v>
      </c>
      <c r="K31" s="53">
        <f>SUM(K28:K30)</f>
        <v>1046000000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872000000</v>
      </c>
      <c r="K33" s="53">
        <f>IF(K31&gt;K27,K31-K27,0)</f>
        <v>1016000000</v>
      </c>
    </row>
    <row r="34" spans="1:11" ht="12.75">
      <c r="A34" s="201" t="s">
        <v>159</v>
      </c>
      <c r="B34" s="202"/>
      <c r="C34" s="202"/>
      <c r="D34" s="202"/>
      <c r="E34" s="202"/>
      <c r="F34" s="202"/>
      <c r="G34" s="202"/>
      <c r="H34" s="202"/>
      <c r="I34" s="258"/>
      <c r="J34" s="258"/>
      <c r="K34" s="259"/>
    </row>
    <row r="35" spans="1:11" ht="12.75">
      <c r="A35" s="209" t="s">
        <v>173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7508000000</v>
      </c>
      <c r="K36" s="7">
        <v>10138000000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>
        <v>77000000</v>
      </c>
    </row>
    <row r="38" spans="1:11" ht="12.75">
      <c r="A38" s="212" t="s">
        <v>67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7508000000</v>
      </c>
      <c r="K38" s="53">
        <f>SUM(K35:K37)</f>
        <v>10215000000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8824000000</v>
      </c>
      <c r="K39" s="7">
        <v>10235000000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>
        <v>152000000</v>
      </c>
      <c r="K40" s="7">
        <v>812000000</v>
      </c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86000000</v>
      </c>
      <c r="K43" s="7">
        <v>21000000</v>
      </c>
    </row>
    <row r="44" spans="1:11" ht="12.75">
      <c r="A44" s="212" t="s">
        <v>68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9062000000</v>
      </c>
      <c r="K44" s="53">
        <f>SUM(K39:K43)</f>
        <v>11068000000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1554000000</v>
      </c>
      <c r="K46" s="53">
        <f>IF(K44&gt;K38,K44-K38,0)</f>
        <v>853000000</v>
      </c>
    </row>
    <row r="47" spans="1:11" ht="12.75">
      <c r="A47" s="209" t="s">
        <v>69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221000000</v>
      </c>
    </row>
    <row r="48" spans="1:11" ht="12.75">
      <c r="A48" s="209" t="s">
        <v>70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193000000</v>
      </c>
      <c r="K48" s="53">
        <f>IF(K20-K19+K33-K32+K46-K45&gt;0,K20-K19+K33-K32+K46-K45,0)</f>
        <v>0</v>
      </c>
    </row>
    <row r="49" spans="1:11" ht="12.75">
      <c r="A49" s="209" t="s">
        <v>160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500000000</v>
      </c>
      <c r="K49" s="7">
        <v>365000000</v>
      </c>
    </row>
    <row r="50" spans="1:11" ht="12.75">
      <c r="A50" s="209" t="s">
        <v>174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f>J47</f>
        <v>0</v>
      </c>
      <c r="K50" s="7">
        <f>K47</f>
        <v>221000000</v>
      </c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f>J48</f>
        <v>193000000</v>
      </c>
      <c r="K51" s="7">
        <f>K48</f>
        <v>0</v>
      </c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4">
        <v>44</v>
      </c>
      <c r="J52" s="65">
        <f>J49+J50-J51</f>
        <v>307000000</v>
      </c>
      <c r="K52" s="61">
        <f>K49+K50-K51</f>
        <v>586000000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6" t="s">
        <v>58</v>
      </c>
      <c r="B4" s="266"/>
      <c r="C4" s="266"/>
      <c r="D4" s="266"/>
      <c r="E4" s="266"/>
      <c r="F4" s="266"/>
      <c r="G4" s="266"/>
      <c r="H4" s="266"/>
      <c r="I4" s="66" t="s">
        <v>278</v>
      </c>
      <c r="J4" s="67" t="s">
        <v>318</v>
      </c>
      <c r="K4" s="67" t="s">
        <v>319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2">
        <v>2</v>
      </c>
      <c r="J5" s="73" t="s">
        <v>282</v>
      </c>
      <c r="K5" s="73" t="s">
        <v>283</v>
      </c>
    </row>
    <row r="6" spans="1:11" ht="12.75">
      <c r="A6" s="201" t="s">
        <v>155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198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118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119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120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121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197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122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123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124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125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126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127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2" t="s">
        <v>107</v>
      </c>
      <c r="B20" s="269"/>
      <c r="C20" s="269"/>
      <c r="D20" s="269"/>
      <c r="E20" s="269"/>
      <c r="F20" s="269"/>
      <c r="G20" s="269"/>
      <c r="H20" s="27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4" t="s">
        <v>108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1" t="s">
        <v>158</v>
      </c>
      <c r="B22" s="202"/>
      <c r="C22" s="202"/>
      <c r="D22" s="202"/>
      <c r="E22" s="202"/>
      <c r="F22" s="202"/>
      <c r="G22" s="202"/>
      <c r="H22" s="202"/>
      <c r="I22" s="258"/>
      <c r="J22" s="258"/>
      <c r="K22" s="259"/>
    </row>
    <row r="23" spans="1:11" ht="12.75">
      <c r="A23" s="209" t="s">
        <v>164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165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166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113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47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2" t="s">
        <v>109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2" t="s">
        <v>110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1" t="s">
        <v>159</v>
      </c>
      <c r="B35" s="202"/>
      <c r="C35" s="202"/>
      <c r="D35" s="202"/>
      <c r="E35" s="202"/>
      <c r="F35" s="202"/>
      <c r="G35" s="202"/>
      <c r="H35" s="202"/>
      <c r="I35" s="258">
        <v>0</v>
      </c>
      <c r="J35" s="258"/>
      <c r="K35" s="259"/>
    </row>
    <row r="36" spans="1:11" ht="12.75">
      <c r="A36" s="209" t="s">
        <v>173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48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2" t="s">
        <v>161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2" t="s">
        <v>162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2" t="s">
        <v>148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160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174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175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176</v>
      </c>
      <c r="B53" s="225"/>
      <c r="C53" s="225"/>
      <c r="D53" s="225"/>
      <c r="E53" s="225"/>
      <c r="F53" s="225"/>
      <c r="G53" s="225"/>
      <c r="H53" s="22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A23" sqref="A23:H2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2.421875" style="76" customWidth="1"/>
    <col min="11" max="11" width="12.28125" style="76" customWidth="1"/>
    <col min="12" max="16384" width="9.140625" style="76" customWidth="1"/>
  </cols>
  <sheetData>
    <row r="1" spans="1:12" ht="12.75">
      <c r="A1" s="289" t="s">
        <v>280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5"/>
    </row>
    <row r="2" spans="1:12" ht="15.75">
      <c r="A2" s="42"/>
      <c r="B2" s="74"/>
      <c r="C2" s="274" t="s">
        <v>281</v>
      </c>
      <c r="D2" s="274"/>
      <c r="E2" s="77" t="s">
        <v>339</v>
      </c>
      <c r="F2" s="43" t="s">
        <v>249</v>
      </c>
      <c r="G2" s="275" t="s">
        <v>348</v>
      </c>
      <c r="H2" s="276"/>
      <c r="I2" s="74"/>
      <c r="J2" s="74"/>
      <c r="K2" s="74"/>
      <c r="L2" s="78"/>
    </row>
    <row r="3" spans="1:11" ht="23.25">
      <c r="A3" s="277" t="s">
        <v>58</v>
      </c>
      <c r="B3" s="277"/>
      <c r="C3" s="277"/>
      <c r="D3" s="277"/>
      <c r="E3" s="277"/>
      <c r="F3" s="277"/>
      <c r="G3" s="277"/>
      <c r="H3" s="277"/>
      <c r="I3" s="81" t="s">
        <v>304</v>
      </c>
      <c r="J3" s="82" t="s">
        <v>149</v>
      </c>
      <c r="K3" s="82" t="s">
        <v>150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4">
        <v>2</v>
      </c>
      <c r="J4" s="83" t="s">
        <v>282</v>
      </c>
      <c r="K4" s="83" t="s">
        <v>283</v>
      </c>
    </row>
    <row r="5" spans="1:11" ht="12.75">
      <c r="A5" s="279" t="s">
        <v>284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9000000000</v>
      </c>
      <c r="K5" s="45">
        <v>9000000000</v>
      </c>
    </row>
    <row r="6" spans="1:11" ht="12.75">
      <c r="A6" s="279" t="s">
        <v>285</v>
      </c>
      <c r="B6" s="280"/>
      <c r="C6" s="280"/>
      <c r="D6" s="280"/>
      <c r="E6" s="280"/>
      <c r="F6" s="280"/>
      <c r="G6" s="280"/>
      <c r="H6" s="280"/>
      <c r="I6" s="44">
        <v>2</v>
      </c>
      <c r="J6" s="46"/>
      <c r="K6" s="46"/>
    </row>
    <row r="7" spans="1:11" ht="12.75">
      <c r="A7" s="279" t="s">
        <v>286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28000000</v>
      </c>
      <c r="K7" s="46">
        <v>99000000</v>
      </c>
    </row>
    <row r="8" spans="1:11" ht="12.75">
      <c r="A8" s="279" t="s">
        <v>287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0</v>
      </c>
      <c r="K8" s="46">
        <v>600000000</v>
      </c>
    </row>
    <row r="9" spans="1:11" ht="12.75">
      <c r="A9" s="279" t="s">
        <v>288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1039000000</v>
      </c>
      <c r="K9" s="46">
        <v>1356000000</v>
      </c>
    </row>
    <row r="10" spans="1:11" ht="12.75">
      <c r="A10" s="279" t="s">
        <v>289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.75">
      <c r="A11" s="279" t="s">
        <v>290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291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>
        <v>299000000</v>
      </c>
      <c r="K12" s="46">
        <v>163000000</v>
      </c>
    </row>
    <row r="13" spans="1:11" ht="12.75">
      <c r="A13" s="279" t="s">
        <v>292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>
        <v>1120000000</v>
      </c>
      <c r="K13" s="46">
        <v>1176000000</v>
      </c>
    </row>
    <row r="14" spans="1:11" ht="12.75">
      <c r="A14" s="281" t="s">
        <v>293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9">
        <f>SUM(J5:J13)</f>
        <v>11486000000</v>
      </c>
      <c r="K14" s="79">
        <f>SUM(K5:K13)</f>
        <v>12394000000</v>
      </c>
    </row>
    <row r="15" spans="1:11" ht="12.75">
      <c r="A15" s="279" t="s">
        <v>294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>
        <v>39000000</v>
      </c>
    </row>
    <row r="16" spans="1:11" ht="12.75">
      <c r="A16" s="279" t="s">
        <v>295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296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297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298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299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>
        <v>719000000</v>
      </c>
      <c r="K20" s="46">
        <v>417000000</v>
      </c>
    </row>
    <row r="21" spans="1:11" ht="12.75">
      <c r="A21" s="281" t="s">
        <v>300</v>
      </c>
      <c r="B21" s="282"/>
      <c r="C21" s="282"/>
      <c r="D21" s="282"/>
      <c r="E21" s="282"/>
      <c r="F21" s="282"/>
      <c r="G21" s="282"/>
      <c r="H21" s="282"/>
      <c r="I21" s="44">
        <v>17</v>
      </c>
      <c r="J21" s="80">
        <f>SUM(J15:J20)</f>
        <v>719000000</v>
      </c>
      <c r="K21" s="80">
        <f>SUM(K15:K20)</f>
        <v>456000000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3" t="s">
        <v>301</v>
      </c>
      <c r="B23" s="284"/>
      <c r="C23" s="284"/>
      <c r="D23" s="284"/>
      <c r="E23" s="284"/>
      <c r="F23" s="284"/>
      <c r="G23" s="284"/>
      <c r="H23" s="284"/>
      <c r="I23" s="47">
        <v>18</v>
      </c>
      <c r="J23" s="45"/>
      <c r="K23" s="45"/>
    </row>
    <row r="24" spans="1:11" ht="17.25" customHeight="1">
      <c r="A24" s="285" t="s">
        <v>302</v>
      </c>
      <c r="B24" s="286"/>
      <c r="C24" s="286"/>
      <c r="D24" s="286"/>
      <c r="E24" s="286"/>
      <c r="F24" s="286"/>
      <c r="G24" s="286"/>
      <c r="H24" s="286"/>
      <c r="I24" s="48">
        <v>19</v>
      </c>
      <c r="J24" s="80"/>
      <c r="K24" s="80"/>
    </row>
    <row r="25" spans="1:11" ht="30" customHeight="1">
      <c r="A25" s="287" t="s">
        <v>303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  <row r="28" ht="12.75">
      <c r="I28" s="132" t="s">
        <v>349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279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315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Jergović Martina</cp:lastModifiedBy>
  <cp:lastPrinted>2011-03-28T11:17:39Z</cp:lastPrinted>
  <dcterms:created xsi:type="dcterms:W3CDTF">2008-10-17T11:51:54Z</dcterms:created>
  <dcterms:modified xsi:type="dcterms:W3CDTF">2018-10-24T06:16:17Z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