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22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<sst xmlns="http://schemas.openxmlformats.org/spreadsheetml/2006/main" count="402" uniqueCount="350">
  <si>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</si>
  <si>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</si>
  <si>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</si>
  <si>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</si>
  <si>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</si>
  <si>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</si>
  <si>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</si>
  <si>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</si>
  <si>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</si>
  <si>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</si>
  <si>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</si>
  <si>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</si>
  <si>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</si>
  <si>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</si>
  <si>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</si>
  <si>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</si>
  <si>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</si>
  <si>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</si>
  <si>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</si>
  <si>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</si>
  <si>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</si>
  <si>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</si>
  <si>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</si>
  <si>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</si>
  <si>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</si>
  <si>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</si>
  <si>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</si>
  <si>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</si>
  <si>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</si>
  <si>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</si>
  <si>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</si>
  <si>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</si>
  <si>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</si>
  <si>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</si>
  <si>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</si>
  <si>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</si>
  <si>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</si>
  <si>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</si>
  <si>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</si>
  <si>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</si>
  <si>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</si>
  <si>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</si>
  <si>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</si>
  <si>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</si>
  <si>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</si>
  <si>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</si>
  <si>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</si>
  <si>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</si>
  <si>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</si>
  <si>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</si>
  <si>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</si>
  <si>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</si>
  <si>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</si>
  <si>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</si>
  <si>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</si>
  <si>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</si>
  <si>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</si>
  <si>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</si>
  <si>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</si>
  <si>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</si>
  <si>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</si>
  <si>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</si>
  <si>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</si>
  <si>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</si>
  <si>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</si>
  <si>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</si>
  <si>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</si>
  <si>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</si>
  <si>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</si>
  <si>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</si>
  <si>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</si>
  <si>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</si>
  <si>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</si>
  <si>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</si>
  <si>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</si>
  <si>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</si>
  <si>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</si>
  <si>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</si>
  <si>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</si>
  <si>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</si>
  <si>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</si>
  <si>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</si>
  <si>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</si>
  <si>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</si>
  <si>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</si>
  <si>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</si>
  <si>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</si>
  <si>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</si>
  <si>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</si>
  <si>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</si>
  <si>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</si>
  <si>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</si>
  <si>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</si>
  <si>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</si>
  <si>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</si>
  <si>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</si>
  <si>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</si>
  <si>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</si>
  <si>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</si>
  <si>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</si>
  <si>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</si>
  <si>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</si>
  <si>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</si>
  <si>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</si>
  <si>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</si>
  <si>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</si>
  <si>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</si>
  <si>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</si>
  <si>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</si>
  <si>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</si>
  <si>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</si>
  <si>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</si>
  <si>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</si>
  <si>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</si>
  <si>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</si>
  <si>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</si>
  <si>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</si>
  <si>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</si>
  <si>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</si>
  <si>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</si>
  <si>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</si>
  <si>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</si>
  <si>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</si>
  <si>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</si>
  <si>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</si>
  <si>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</si>
  <si>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</si>
  <si>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</si>
  <si>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</si>
  <si>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</si>
  <si>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</si>
  <si>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</si>
  <si>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</si>
  <si>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</si>
  <si>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</si>
  <si>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</si>
  <si>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</si>
  <si>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</si>
  <si>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</si>
  <si>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</si>
  <si>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</si>
  <si>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</si>
  <si>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</si>
  <si>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</si>
  <si>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</si>
  <si>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</si>
  <si>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</si>
  <si>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</si>
  <si>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</si>
  <si>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</si>
  <si>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</si>
  <si>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</si>
  <si>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</si>
  <si>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</si>
  <si>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</si>
  <si>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</si>
  <si>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</si>
  <si>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</si>
  <si>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</si>
  <si>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</si>
  <si>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</si>
  <si>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</si>
  <si>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</si>
  <si>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</si>
  <si>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</si>
  <si>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</si>
  <si>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</si>
  <si>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</si>
  <si>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</si>
  <si>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</si>
  <si>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</si>
  <si>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</si>
  <si>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</si>
  <si>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</si>
  <si>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</si>
  <si>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</si>
  <si>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</si>
  <si>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</si>
  <si>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</si>
  <si>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</si>
  <si>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</si>
  <si>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</si>
  <si>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</si>
  <si>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</si>
  <si>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</si>
  <si>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</si>
  <si>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</si>
  <si>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</si>
  <si>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</si>
  <si>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</si>
  <si>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</si>
  <si>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</si>
  <si>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</si>
  <si>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</si>
  <si>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</si>
  <si>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</si>
  <si>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</si>
  <si>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</si>
  <si>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</si>
  <si>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</si>
  <si>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</si>
  <si>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</si>
  <si>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</si>
  <si>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</si>
  <si>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</si>
  <si>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</si>
  <si>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</si>
  <si>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</si>
  <si>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</si>
  <si>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</si>
  <si>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</si>
  <si>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</si>
  <si>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</si>
  <si>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</si>
  <si>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</si>
  <si>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</si>
  <si>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</si>
  <si>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</si>
  <si>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</si>
  <si>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</si>
  <si>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</si>
  <si>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</si>
  <si>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</si>
  <si>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</si>
  <si>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</si>
  <si>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</si>
  <si>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</si>
  <si>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</si>
  <si>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</si>
  <si>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</si>
  <si>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</si>
  <si>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</si>
  <si>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</si>
  <si>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</si>
  <si>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</si>
  <si>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</si>
  <si>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</si>
  <si>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</si>
  <si>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</si>
  <si>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</si>
  <si>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</si>
  <si>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</si>
  <si>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</si>
  <si>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</si>
  <si>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</si>
  <si>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</si>
  <si>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</si>
  <si>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</si>
  <si>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</si>
  <si>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</si>
  <si>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</si>
  <si>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</si>
  <si>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</si>
  <si>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</si>
  <si>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</si>
  <si>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</si>
  <si>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</si>
  <si>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</si>
  <si>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</si>
  <si>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</si>
  <si>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</si>
  <si>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</si>
  <si>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</si>
  <si>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</si>
  <si>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</si>
  <si>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</si>
  <si>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</si>
  <si>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</si>
  <si>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</si>
  <si>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</si>
  <si>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</si>
  <si>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</si>
  <si>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</si>
  <si>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</si>
  <si>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</si>
  <si>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</si>
  <si>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</si>
  <si>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</si>
  <si>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</si>
  <si>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</si>
  <si>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</si>
  <si>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</si>
  <si>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</si>
  <si>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</si>
  <si>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</si>
  <si>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</si>
  <si>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</si>
  <si>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</si>
  <si>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</si>
  <si>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</si>
  <si>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</si>
  <si>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</si>
  <si>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</si>
  <si>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</si>
  <si>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</si>
  <si>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</si>
  <si>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</si>
  <si>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</si>
  <si>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</si>
  <si>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</si>
  <si>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</si>
  <si>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</si>
  <si>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</si>
  <si>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</si>
  <si>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</si>
  <si>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</si>
  <si>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</si>
  <si>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</si>
  <si>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</si>
  <si>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</si>
  <si>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</si>
  <si>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</si>
  <si>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</si>
  <si>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</si>
  <si>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</si>
  <si>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</si>
  <si>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</si>
  <si>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</si>
  <si>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</si>
  <si>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</si>
  <si>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</si>
  <si>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</si>
  <si>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</si>
  <si>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</si>
  <si>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</si>
  <si>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</si>
  <si>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</si>
  <si>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</si>
  <si>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</si>
  <si>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</si>
  <si>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</si>
  <si>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</si>
  <si>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</si>
  <si>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NE</t>
  </si>
  <si>
    <t>Top Računovodstvo Servisi d.o.o.; Član INA Grupe</t>
  </si>
  <si>
    <t>Zoltán Sándor Áldott</t>
  </si>
  <si>
    <t>Obveznik: INA - Industrija nafte d.d., Zagreb</t>
  </si>
  <si>
    <t>1920</t>
  </si>
  <si>
    <t>Goran Pavlović</t>
  </si>
  <si>
    <t xml:space="preserve">Goran.Pavlovic@trs.ina.hr </t>
  </si>
  <si>
    <t>01 612 4885</t>
  </si>
  <si>
    <t xml:space="preserve">64603058187
</t>
  </si>
  <si>
    <t>01 612 3115</t>
  </si>
  <si>
    <t>31.03.2017.</t>
  </si>
  <si>
    <t>stanje na dan 31.03.2017.</t>
  </si>
  <si>
    <t>u razdoblju 01.01.2017.do 31.03.2017.</t>
  </si>
  <si>
    <t>u razdoblju 01.01.2017. do 31.03.2017.</t>
  </si>
  <si>
    <t>01.01.2017.</t>
  </si>
  <si>
    <t>1.1.2017.</t>
  </si>
  <si>
    <t>INA - Industrija nafte d.d.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</si>
</sst>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4" fillId="0" borderId="25" xfId="64" applyFont="1" applyFill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6" fillId="33" borderId="21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8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9" xfId="59" applyNumberFormat="1" applyFont="1" applyFill="1" applyBorder="1" applyAlignment="1" applyProtection="1">
      <alignment horizontal="center" vertical="top"/>
      <protection hidden="1" locked="0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8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an.Pavl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6" zoomScaleNormal="86" zoomScaleSheetLayoutView="80" zoomScalePageLayoutView="0" workbookViewId="0" topLeftCell="B1">
      <selection activeCell="M4" sqref="M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9" t="s">
        <v>348</v>
      </c>
      <c r="F2" s="12"/>
      <c r="G2" s="13" t="s">
        <v>250</v>
      </c>
      <c r="H2" s="119" t="s">
        <v>343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251</v>
      </c>
      <c r="B6" s="142"/>
      <c r="C6" s="169" t="s">
        <v>323</v>
      </c>
      <c r="D6" s="17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6" t="s">
        <v>252</v>
      </c>
      <c r="B8" s="197"/>
      <c r="C8" s="169" t="s">
        <v>324</v>
      </c>
      <c r="D8" s="17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6" t="s">
        <v>253</v>
      </c>
      <c r="B10" s="188"/>
      <c r="C10" s="169" t="s">
        <v>325</v>
      </c>
      <c r="D10" s="17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254</v>
      </c>
      <c r="B12" s="142"/>
      <c r="C12" s="160" t="s">
        <v>349</v>
      </c>
      <c r="D12" s="185"/>
      <c r="E12" s="185"/>
      <c r="F12" s="185"/>
      <c r="G12" s="185"/>
      <c r="H12" s="185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255</v>
      </c>
      <c r="B14" s="142"/>
      <c r="C14" s="186" t="s">
        <v>326</v>
      </c>
      <c r="D14" s="187"/>
      <c r="E14" s="16"/>
      <c r="F14" s="160" t="s">
        <v>327</v>
      </c>
      <c r="G14" s="185"/>
      <c r="H14" s="185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256</v>
      </c>
      <c r="B16" s="142"/>
      <c r="C16" s="160" t="s">
        <v>328</v>
      </c>
      <c r="D16" s="185"/>
      <c r="E16" s="185"/>
      <c r="F16" s="185"/>
      <c r="G16" s="185"/>
      <c r="H16" s="185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257</v>
      </c>
      <c r="B18" s="142"/>
      <c r="C18" s="183" t="s">
        <v>329</v>
      </c>
      <c r="D18" s="139"/>
      <c r="E18" s="139"/>
      <c r="F18" s="139"/>
      <c r="G18" s="139"/>
      <c r="H18" s="139"/>
      <c r="I18" s="14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258</v>
      </c>
      <c r="B20" s="142"/>
      <c r="C20" s="183" t="s">
        <v>330</v>
      </c>
      <c r="D20" s="139"/>
      <c r="E20" s="139"/>
      <c r="F20" s="139"/>
      <c r="G20" s="139"/>
      <c r="H20" s="139"/>
      <c r="I20" s="14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259</v>
      </c>
      <c r="B22" s="142"/>
      <c r="C22" s="120">
        <v>133</v>
      </c>
      <c r="D22" s="160" t="s">
        <v>331</v>
      </c>
      <c r="E22" s="173"/>
      <c r="F22" s="174"/>
      <c r="G22" s="141"/>
      <c r="H22" s="184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260</v>
      </c>
      <c r="B24" s="142"/>
      <c r="C24" s="120">
        <v>21</v>
      </c>
      <c r="D24" s="160" t="s">
        <v>332</v>
      </c>
      <c r="E24" s="173"/>
      <c r="F24" s="173"/>
      <c r="G24" s="174"/>
      <c r="H24" s="51" t="s">
        <v>261</v>
      </c>
      <c r="I24" s="121">
        <v>4340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1" t="s">
        <v>262</v>
      </c>
      <c r="B26" s="142"/>
      <c r="C26" s="122" t="s">
        <v>333</v>
      </c>
      <c r="D26" s="25"/>
      <c r="E26" s="33"/>
      <c r="F26" s="24"/>
      <c r="G26" s="175" t="s">
        <v>263</v>
      </c>
      <c r="H26" s="142"/>
      <c r="I26" s="123" t="s">
        <v>337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8"/>
      <c r="B30" s="161"/>
      <c r="C30" s="161"/>
      <c r="D30" s="162"/>
      <c r="E30" s="168"/>
      <c r="F30" s="161"/>
      <c r="G30" s="161"/>
      <c r="H30" s="169"/>
      <c r="I30" s="170"/>
      <c r="J30" s="10"/>
      <c r="K30" s="10"/>
      <c r="L30" s="10"/>
    </row>
    <row r="31" spans="1:12" ht="12.75">
      <c r="A31" s="93"/>
      <c r="B31" s="22"/>
      <c r="C31" s="21"/>
      <c r="D31" s="171"/>
      <c r="E31" s="171"/>
      <c r="F31" s="171"/>
      <c r="G31" s="172"/>
      <c r="H31" s="16"/>
      <c r="I31" s="100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69"/>
      <c r="I32" s="17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69"/>
      <c r="I34" s="17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69"/>
      <c r="I36" s="170"/>
      <c r="J36" s="10"/>
      <c r="K36" s="10"/>
      <c r="L36" s="10"/>
    </row>
    <row r="37" spans="1:12" ht="12.75">
      <c r="A37" s="102"/>
      <c r="B37" s="30"/>
      <c r="C37" s="163"/>
      <c r="D37" s="164"/>
      <c r="E37" s="16"/>
      <c r="F37" s="163"/>
      <c r="G37" s="164"/>
      <c r="H37" s="16"/>
      <c r="I37" s="94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69"/>
      <c r="I38" s="17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69"/>
      <c r="I40" s="170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6" t="s">
        <v>267</v>
      </c>
      <c r="B44" s="137"/>
      <c r="C44" s="158" t="s">
        <v>341</v>
      </c>
      <c r="D44" s="159"/>
      <c r="E44" s="26"/>
      <c r="F44" s="160" t="s">
        <v>334</v>
      </c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3"/>
      <c r="D45" s="164"/>
      <c r="E45" s="16"/>
      <c r="F45" s="163"/>
      <c r="G45" s="165"/>
      <c r="H45" s="35"/>
      <c r="I45" s="106"/>
      <c r="J45" s="10"/>
      <c r="K45" s="10"/>
      <c r="L45" s="10"/>
    </row>
    <row r="46" spans="1:12" ht="12.75">
      <c r="A46" s="136" t="s">
        <v>268</v>
      </c>
      <c r="B46" s="137"/>
      <c r="C46" s="160" t="s">
        <v>338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6" t="s">
        <v>270</v>
      </c>
      <c r="B48" s="137"/>
      <c r="C48" s="143" t="s">
        <v>340</v>
      </c>
      <c r="D48" s="144"/>
      <c r="E48" s="151"/>
      <c r="F48" s="16"/>
      <c r="G48" s="51" t="s">
        <v>271</v>
      </c>
      <c r="H48" s="143" t="s">
        <v>342</v>
      </c>
      <c r="I48" s="15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6" t="s">
        <v>257</v>
      </c>
      <c r="B50" s="137"/>
      <c r="C50" s="138" t="s">
        <v>339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1" t="s">
        <v>272</v>
      </c>
      <c r="B52" s="142"/>
      <c r="C52" s="143" t="s">
        <v>335</v>
      </c>
      <c r="D52" s="144"/>
      <c r="E52" s="144"/>
      <c r="F52" s="144"/>
      <c r="G52" s="144"/>
      <c r="H52" s="144"/>
      <c r="I52" s="145"/>
      <c r="J52" s="10"/>
      <c r="K52" s="10"/>
      <c r="L52" s="10"/>
    </row>
    <row r="53" spans="1:12" ht="12.75">
      <c r="A53" s="107"/>
      <c r="B53" s="20"/>
      <c r="C53" s="154" t="s">
        <v>273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6" t="s">
        <v>274</v>
      </c>
      <c r="C55" s="147"/>
      <c r="D55" s="147"/>
      <c r="E55" s="14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307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5" t="s">
        <v>277</v>
      </c>
      <c r="H62" s="156"/>
      <c r="I62" s="15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an.Pavlovic@trs.ina.hr 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75" zoomScalePageLayoutView="0" workbookViewId="0" topLeftCell="A1">
      <selection activeCell="L56" sqref="L56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3.57421875" style="52" bestFit="1" customWidth="1"/>
    <col min="12" max="16384" width="9.140625" style="52" customWidth="1"/>
  </cols>
  <sheetData>
    <row r="1" spans="1:11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336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59</v>
      </c>
      <c r="B4" s="214"/>
      <c r="C4" s="214"/>
      <c r="D4" s="214"/>
      <c r="E4" s="214"/>
      <c r="F4" s="214"/>
      <c r="G4" s="214"/>
      <c r="H4" s="215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15682000000</v>
      </c>
      <c r="K8" s="53">
        <f>K9+K16+K26+K35+K39</f>
        <v>15255000000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399000000</v>
      </c>
      <c r="K9" s="53">
        <f>SUM(K10:K15)</f>
        <v>400000000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157000000</v>
      </c>
      <c r="K11" s="7">
        <v>157000000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20000000</v>
      </c>
      <c r="K13" s="7">
        <v>19000000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222000000</v>
      </c>
      <c r="K14" s="7">
        <v>224000000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11207000000</v>
      </c>
      <c r="K16" s="53">
        <f>SUM(K17:K25)</f>
        <v>10930000000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1005000000</v>
      </c>
      <c r="K17" s="7">
        <v>1005000000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5245000000</v>
      </c>
      <c r="K18" s="7">
        <v>5091000000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2607000000</v>
      </c>
      <c r="K19" s="7">
        <v>2491000000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240000000</v>
      </c>
      <c r="K20" s="7">
        <v>231000000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37000000</v>
      </c>
      <c r="K22" s="7">
        <v>33000000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2066000000</v>
      </c>
      <c r="K23" s="7">
        <v>2072000000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7000000</v>
      </c>
      <c r="K24" s="7">
        <v>7000000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/>
      <c r="K25" s="7"/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2310000000</v>
      </c>
      <c r="K26" s="53">
        <f>SUM(K27:K34)</f>
        <v>2209000000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805000000</v>
      </c>
      <c r="K27" s="7">
        <v>669000000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795000000</v>
      </c>
      <c r="K28" s="7">
        <v>781000000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27000000</v>
      </c>
      <c r="K29" s="7">
        <v>28000000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7000000</v>
      </c>
      <c r="K32" s="7">
        <v>7000000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676000000</v>
      </c>
      <c r="K33" s="7">
        <v>724000000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82000000</v>
      </c>
      <c r="K35" s="53">
        <f>SUM(K36:K38)</f>
        <v>79000000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11000000</v>
      </c>
      <c r="K36" s="7">
        <v>11000000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71000000</v>
      </c>
      <c r="K37" s="7">
        <v>68000000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1684000000</v>
      </c>
      <c r="K39" s="7">
        <v>1637000000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4429000000</v>
      </c>
      <c r="K40" s="53">
        <f>K41+K49+K56+K64</f>
        <v>4305000000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1802000000</v>
      </c>
      <c r="K41" s="53">
        <f>SUM(K42:K48)</f>
        <v>2049000000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608000000</v>
      </c>
      <c r="K42" s="7">
        <v>675000000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564000000</v>
      </c>
      <c r="K43" s="7">
        <v>777000000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563000000</v>
      </c>
      <c r="K44" s="7">
        <v>540000000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67000000</v>
      </c>
      <c r="K45" s="7">
        <v>57000000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/>
      <c r="K46" s="7"/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1727000000</v>
      </c>
      <c r="K49" s="53">
        <f>SUM(K50:K55)</f>
        <v>1777000000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258000000</v>
      </c>
      <c r="K50" s="7">
        <v>251000000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1315000000</v>
      </c>
      <c r="K51" s="7">
        <v>1445000000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3000000</v>
      </c>
      <c r="K53" s="7">
        <v>3000000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92000000</v>
      </c>
      <c r="K54" s="7">
        <v>24000000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59000000</v>
      </c>
      <c r="K55" s="7">
        <v>54000000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400000000</v>
      </c>
      <c r="K56" s="53">
        <f>SUM(K57:K63)</f>
        <v>368000000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330000000</v>
      </c>
      <c r="K58" s="7">
        <v>323000000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14000000</v>
      </c>
      <c r="K62" s="7">
        <v>14000000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56000000</v>
      </c>
      <c r="K63" s="7">
        <v>31000000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500000000</v>
      </c>
      <c r="K64" s="7">
        <v>111000000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34000000</v>
      </c>
      <c r="K65" s="7">
        <v>80000000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20145000000</v>
      </c>
      <c r="K66" s="53">
        <f>K7+K8+K40+K65</f>
        <v>19640000000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10767000000</v>
      </c>
      <c r="K69" s="54">
        <f>K70+K71+K72+K78+K79+K82+K85</f>
        <v>10914000000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9000000000</v>
      </c>
      <c r="K70" s="7">
        <v>9000000000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1308000000</v>
      </c>
      <c r="K72" s="53">
        <f>K73+K74-K75+K76+K77</f>
        <v>1255000000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20000000</v>
      </c>
      <c r="K73" s="7">
        <v>20000000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1288000000</v>
      </c>
      <c r="K77" s="7">
        <v>1235000000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299000000</v>
      </c>
      <c r="K78" s="7">
        <v>338000000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0</v>
      </c>
      <c r="K79" s="53">
        <f>K80-K81</f>
        <v>160000000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>
        <v>160000000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160000000</v>
      </c>
      <c r="K82" s="53">
        <f>K83-K84</f>
        <v>161000000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160000000</v>
      </c>
      <c r="K83" s="7">
        <v>161000000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3479000000</v>
      </c>
      <c r="K86" s="53">
        <f>SUM(K87:K89)</f>
        <v>3426000000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48000000</v>
      </c>
      <c r="K87" s="7">
        <v>60000000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3431000000</v>
      </c>
      <c r="K89" s="7">
        <v>3366000000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331000000</v>
      </c>
      <c r="K90" s="53">
        <f>SUM(K91:K99)</f>
        <v>254000000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271000000</v>
      </c>
      <c r="K93" s="7">
        <v>197000000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60000000</v>
      </c>
      <c r="K98" s="7">
        <v>57000000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5463000000</v>
      </c>
      <c r="K100" s="53">
        <f>SUM(K101:K112)</f>
        <v>4943000000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560000000</v>
      </c>
      <c r="K101" s="7">
        <v>390000000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/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2622000000</v>
      </c>
      <c r="K103" s="7">
        <v>2612000000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36000000</v>
      </c>
      <c r="K104" s="7">
        <v>138000000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1498000000</v>
      </c>
      <c r="K105" s="7">
        <v>1187000000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53000000</v>
      </c>
      <c r="K108" s="7">
        <v>38000000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552000000</v>
      </c>
      <c r="K109" s="7">
        <v>466000000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142000000</v>
      </c>
      <c r="K112" s="7">
        <v>112000000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105000000</v>
      </c>
      <c r="K113" s="7">
        <v>103000000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20145000000</v>
      </c>
      <c r="K114" s="53">
        <f>K69+K86+K90+K100+K113</f>
        <v>19640000000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22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69" zoomScalePageLayoutView="0" workbookViewId="0" topLeftCell="A1">
      <selection activeCell="O30" sqref="O30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1.28125" style="52" bestFit="1" customWidth="1"/>
    <col min="12" max="12" width="11.57421875" style="52" bestFit="1" customWidth="1"/>
    <col min="13" max="13" width="10.7109375" style="52" bestFit="1" customWidth="1"/>
    <col min="14" max="16384" width="9.140625" style="52" customWidth="1"/>
  </cols>
  <sheetData>
    <row r="1" spans="1:13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52" t="s">
        <v>345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279</v>
      </c>
      <c r="J4" s="245" t="s">
        <v>319</v>
      </c>
      <c r="K4" s="245"/>
      <c r="L4" s="245" t="s">
        <v>320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2436000000</v>
      </c>
      <c r="K7" s="54">
        <f>SUM(K8:K9)</f>
        <v>2436000000</v>
      </c>
      <c r="L7" s="54">
        <f>SUM(L8:L9)</f>
        <v>3696000000</v>
      </c>
      <c r="M7" s="54">
        <f>SUM(M8:M9)</f>
        <v>3696000000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2393000000</v>
      </c>
      <c r="K8" s="7">
        <v>2393000000</v>
      </c>
      <c r="L8" s="7">
        <v>3647000000</v>
      </c>
      <c r="M8" s="7">
        <v>3647000000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43000000</v>
      </c>
      <c r="K9" s="7">
        <v>43000000</v>
      </c>
      <c r="L9" s="7">
        <f>58000000-9000000</f>
        <v>49000000</v>
      </c>
      <c r="M9" s="7">
        <v>49000000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2543000000</v>
      </c>
      <c r="K10" s="53">
        <f>K11+K12+K16+K20+K21+K22+K25+K26</f>
        <v>2543000000</v>
      </c>
      <c r="L10" s="53">
        <f>L11+L12+L16+L20+L21+L22+L25+L26</f>
        <v>3525000000</v>
      </c>
      <c r="M10" s="53">
        <f>M11+M12+M16+M20+M21+M22+M25+M26</f>
        <v>3525000000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-116000000</v>
      </c>
      <c r="K11" s="7">
        <v>-116000000</v>
      </c>
      <c r="L11" s="7">
        <v>-195000000</v>
      </c>
      <c r="M11" s="7">
        <v>-195000000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1831000000</v>
      </c>
      <c r="K12" s="53">
        <f>SUM(K13:K15)</f>
        <v>1831000000</v>
      </c>
      <c r="L12" s="53">
        <f>SUM(L13:L15)</f>
        <v>2938000000</v>
      </c>
      <c r="M12" s="53">
        <f>SUM(M13:M15)</f>
        <v>2938000000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560000000</v>
      </c>
      <c r="K13" s="7">
        <v>560000000</v>
      </c>
      <c r="L13" s="7">
        <v>1707000000</v>
      </c>
      <c r="M13" s="7">
        <v>1707000000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856000000</v>
      </c>
      <c r="K14" s="7">
        <v>856000000</v>
      </c>
      <c r="L14" s="7">
        <v>784000000</v>
      </c>
      <c r="M14" s="7">
        <v>784000000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415000000</v>
      </c>
      <c r="K15" s="7">
        <v>415000000</v>
      </c>
      <c r="L15" s="7">
        <v>447000000</v>
      </c>
      <c r="M15" s="7">
        <v>447000000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305000000</v>
      </c>
      <c r="K16" s="53">
        <f>SUM(K17:K19)</f>
        <v>305000000</v>
      </c>
      <c r="L16" s="53">
        <f>SUM(L17:L19)</f>
        <v>184000000</v>
      </c>
      <c r="M16" s="53">
        <f>SUM(M17:M19)</f>
        <v>184000000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168000000</v>
      </c>
      <c r="K17" s="7">
        <v>168000000</v>
      </c>
      <c r="L17" s="7">
        <v>110000000</v>
      </c>
      <c r="M17" s="7">
        <v>110000000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92000000</v>
      </c>
      <c r="K18" s="7">
        <v>92000000</v>
      </c>
      <c r="L18" s="7">
        <v>47000000</v>
      </c>
      <c r="M18" s="7">
        <v>47000000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45000000</v>
      </c>
      <c r="K19" s="7">
        <v>45000000</v>
      </c>
      <c r="L19" s="7">
        <v>27000000</v>
      </c>
      <c r="M19" s="7">
        <v>27000000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370000000</v>
      </c>
      <c r="K20" s="7">
        <v>370000000</v>
      </c>
      <c r="L20" s="7">
        <v>425000000</v>
      </c>
      <c r="M20" s="7">
        <v>425000000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267000000</v>
      </c>
      <c r="K21" s="7">
        <v>267000000</v>
      </c>
      <c r="L21" s="7">
        <v>206000000</v>
      </c>
      <c r="M21" s="7">
        <v>206000000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85000000</v>
      </c>
      <c r="K22" s="53">
        <f>SUM(K23:K24)</f>
        <v>85000000</v>
      </c>
      <c r="L22" s="53">
        <f>SUM(L23:L24)</f>
        <v>10000000</v>
      </c>
      <c r="M22" s="53">
        <f>SUM(M23:M24)</f>
        <v>10000000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1000000</v>
      </c>
      <c r="K23" s="7">
        <v>1000000</v>
      </c>
      <c r="L23" s="7">
        <v>1000000</v>
      </c>
      <c r="M23" s="7">
        <v>1000000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84000000</v>
      </c>
      <c r="K24" s="7">
        <v>84000000</v>
      </c>
      <c r="L24" s="7">
        <v>9000000</v>
      </c>
      <c r="M24" s="7">
        <v>9000000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-199000000</v>
      </c>
      <c r="K25" s="7">
        <v>-199000000</v>
      </c>
      <c r="L25" s="7">
        <f>-34000000-9000000</f>
        <v>-43000000</v>
      </c>
      <c r="M25" s="7">
        <v>-43000000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142000000</v>
      </c>
      <c r="K27" s="53">
        <f>SUM(K28:K32)</f>
        <v>142000000</v>
      </c>
      <c r="L27" s="53">
        <f>SUM(L28:L32)</f>
        <v>123000000</v>
      </c>
      <c r="M27" s="53">
        <f>SUM(M28:M32)</f>
        <v>123000000</v>
      </c>
    </row>
    <row r="28" spans="1:13" ht="29.25" customHeight="1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7000000</v>
      </c>
      <c r="K28" s="7">
        <v>7000000</v>
      </c>
      <c r="L28" s="7">
        <v>20000000</v>
      </c>
      <c r="M28" s="7">
        <v>20000000</v>
      </c>
    </row>
    <row r="29" spans="1:13" ht="21" customHeight="1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134000000</v>
      </c>
      <c r="K29" s="7">
        <v>134000000</v>
      </c>
      <c r="L29" s="7">
        <v>103000000</v>
      </c>
      <c r="M29" s="7">
        <v>103000000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1000000</v>
      </c>
      <c r="K32" s="7">
        <v>1000000</v>
      </c>
      <c r="L32" s="7">
        <v>0</v>
      </c>
      <c r="M32" s="7">
        <v>0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93000000</v>
      </c>
      <c r="K33" s="53">
        <f>SUM(K34:K37)</f>
        <v>93000000</v>
      </c>
      <c r="L33" s="53">
        <f>SUM(L34:L37)</f>
        <v>95000000</v>
      </c>
      <c r="M33" s="53">
        <f>SUM(M34:M37)</f>
        <v>95000000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36000000</v>
      </c>
      <c r="K34" s="7">
        <v>36000000</v>
      </c>
      <c r="L34" s="7">
        <v>38000000</v>
      </c>
      <c r="M34" s="7">
        <v>38000000</v>
      </c>
    </row>
    <row r="35" spans="1:13" ht="24" customHeight="1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22000000</v>
      </c>
      <c r="K35" s="7">
        <v>22000000</v>
      </c>
      <c r="L35" s="7">
        <v>32000000</v>
      </c>
      <c r="M35" s="7">
        <v>32000000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35000000</v>
      </c>
      <c r="K37" s="7">
        <v>35000000</v>
      </c>
      <c r="L37" s="7">
        <v>25000000</v>
      </c>
      <c r="M37" s="7">
        <v>25000000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>
        <v>0</v>
      </c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2578000000</v>
      </c>
      <c r="K42" s="53">
        <f>K7+K27+K38+K40</f>
        <v>2578000000</v>
      </c>
      <c r="L42" s="53">
        <f>L7+L27+L38+L40</f>
        <v>3819000000</v>
      </c>
      <c r="M42" s="53">
        <f>M7+M27+M38+M40</f>
        <v>3819000000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2636000000</v>
      </c>
      <c r="K43" s="53">
        <f>K10+K33+K39+K41</f>
        <v>2636000000</v>
      </c>
      <c r="L43" s="53">
        <f>L10+L33+L39+L41</f>
        <v>3620000000</v>
      </c>
      <c r="M43" s="53">
        <f>M10+M33+M39+M41</f>
        <v>3620000000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-58000000</v>
      </c>
      <c r="K44" s="53">
        <f>K42-K43</f>
        <v>-58000000</v>
      </c>
      <c r="L44" s="53">
        <f>L42-L43</f>
        <v>199000000</v>
      </c>
      <c r="M44" s="53">
        <f>M42-M43</f>
        <v>199000000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199000000</v>
      </c>
      <c r="M45" s="53">
        <f>IF(M42&gt;M43,M42-M43,0)</f>
        <v>199000000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58000000</v>
      </c>
      <c r="K46" s="53">
        <f>IF(K43&gt;K42,K43-K42,0)</f>
        <v>58000000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-8000000</v>
      </c>
      <c r="K47" s="7">
        <v>-8000000</v>
      </c>
      <c r="L47" s="7">
        <v>38000000</v>
      </c>
      <c r="M47" s="7">
        <v>38000000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-50000000</v>
      </c>
      <c r="K48" s="53">
        <f>K44-K47</f>
        <v>-50000000</v>
      </c>
      <c r="L48" s="53">
        <f>L44-L47</f>
        <v>161000000</v>
      </c>
      <c r="M48" s="53">
        <f>M44-M47</f>
        <v>161000000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161000000</v>
      </c>
      <c r="M49" s="53">
        <f>IF(M48&gt;0,M48,0)</f>
        <v>161000000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50000000</v>
      </c>
      <c r="K50" s="61">
        <f>IF(K48&lt;0,-K48,0)</f>
        <v>50000000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2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-50000000</v>
      </c>
      <c r="K56" s="6">
        <f>K48</f>
        <v>-50000000</v>
      </c>
      <c r="L56" s="6">
        <f>L48</f>
        <v>161000000</v>
      </c>
      <c r="M56" s="6">
        <f>M48</f>
        <v>161000000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-89000000</v>
      </c>
      <c r="K57" s="53">
        <f>SUM(K58:K64)</f>
        <v>-89000000</v>
      </c>
      <c r="L57" s="53">
        <f>SUM(L58:L64)</f>
        <v>-14000000</v>
      </c>
      <c r="M57" s="53">
        <f>SUM(M58:M64)</f>
        <v>-14000000</v>
      </c>
    </row>
    <row r="58" spans="1:13" ht="18.75" customHeight="1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-88000000</v>
      </c>
      <c r="K58" s="7">
        <v>-88000000</v>
      </c>
      <c r="L58" s="7">
        <v>-53000000</v>
      </c>
      <c r="M58" s="7">
        <v>-53000000</v>
      </c>
    </row>
    <row r="59" spans="1:13" ht="26.25" customHeight="1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4.75" customHeight="1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>
        <v>39000000</v>
      </c>
      <c r="M60" s="7">
        <v>39000000</v>
      </c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-1000000</v>
      </c>
      <c r="K64" s="7">
        <v>-1000000</v>
      </c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26.25" customHeight="1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-89000000</v>
      </c>
      <c r="K66" s="53">
        <f>K57-K65</f>
        <v>-89000000</v>
      </c>
      <c r="L66" s="53">
        <f>L57-L65</f>
        <v>-14000000</v>
      </c>
      <c r="M66" s="53">
        <f>M57-M65</f>
        <v>-14000000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-139000000</v>
      </c>
      <c r="K67" s="61">
        <f>K56+K66</f>
        <v>-139000000</v>
      </c>
      <c r="L67" s="61">
        <f>L56+L66</f>
        <v>147000000</v>
      </c>
      <c r="M67" s="61">
        <f>M56+M66</f>
        <v>147000000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73" zoomScalePageLayoutView="0" workbookViewId="0" topLeftCell="A1">
      <selection activeCell="C82" sqref="C82"/>
    </sheetView>
  </sheetViews>
  <sheetFormatPr defaultColWidth="9.140625" defaultRowHeight="12.75"/>
  <cols>
    <col min="1" max="9" width="9.140625" style="52" customWidth="1"/>
    <col min="10" max="10" width="12.7109375" style="132" bestFit="1" customWidth="1"/>
    <col min="11" max="11" width="13.2812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336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12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128" t="s">
        <v>283</v>
      </c>
      <c r="K5" s="69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129">
        <v>-58000000</v>
      </c>
      <c r="K7" s="7">
        <v>199000000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129">
        <v>370000000</v>
      </c>
      <c r="K8" s="7">
        <v>425000000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129"/>
      <c r="K9" s="7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129"/>
      <c r="K10" s="7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129">
        <v>95000000</v>
      </c>
      <c r="K11" s="7"/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109000000</v>
      </c>
      <c r="K12" s="7">
        <v>28000000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516000000</v>
      </c>
      <c r="K13" s="53">
        <f>SUM(K7:K12)</f>
        <v>652000000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122000000</v>
      </c>
      <c r="K14" s="7">
        <v>121000000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65000000</v>
      </c>
      <c r="K15" s="7">
        <v>202000000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>
        <v>288000000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318000000</v>
      </c>
      <c r="K17" s="7">
        <v>112000000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3">
        <f>SUM(J14:J17)</f>
        <v>505000000</v>
      </c>
      <c r="K18" s="53">
        <f>SUM(K14:K17)</f>
        <v>723000000</v>
      </c>
    </row>
    <row r="19" spans="1:11" ht="22.5" customHeight="1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11000000</v>
      </c>
      <c r="K19" s="53">
        <f>IF(K13&gt;K18,K13-K18,0)</f>
        <v>0</v>
      </c>
    </row>
    <row r="20" spans="1:11" ht="24" customHeight="1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71000000</v>
      </c>
    </row>
    <row r="21" spans="1:11" ht="12.75">
      <c r="A21" s="222" t="s">
        <v>159</v>
      </c>
      <c r="B21" s="233"/>
      <c r="C21" s="233"/>
      <c r="D21" s="233"/>
      <c r="E21" s="233"/>
      <c r="F21" s="233"/>
      <c r="G21" s="233"/>
      <c r="H21" s="233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13000000</v>
      </c>
      <c r="K22" s="7">
        <v>1000000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9000000</v>
      </c>
      <c r="K24" s="7">
        <v>12000000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22000000</v>
      </c>
      <c r="K27" s="53">
        <f>SUM(K22:K26)</f>
        <v>13000000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338000000</v>
      </c>
      <c r="K28" s="7">
        <v>199000000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56000000</v>
      </c>
      <c r="K30" s="7">
        <v>122000000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394000000</v>
      </c>
      <c r="K31" s="53">
        <f>SUM(K28:K30)</f>
        <v>321000000</v>
      </c>
    </row>
    <row r="32" spans="1:11" ht="22.5" customHeight="1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" customHeight="1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372000000</v>
      </c>
      <c r="K33" s="53">
        <f>IF(K31&gt;K27,K31-K27,0)</f>
        <v>308000000</v>
      </c>
    </row>
    <row r="34" spans="1:11" ht="12.75">
      <c r="A34" s="222" t="s">
        <v>160</v>
      </c>
      <c r="B34" s="233"/>
      <c r="C34" s="233"/>
      <c r="D34" s="233"/>
      <c r="E34" s="233"/>
      <c r="F34" s="233"/>
      <c r="G34" s="233"/>
      <c r="H34" s="233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2926000000</v>
      </c>
      <c r="K36" s="7">
        <v>2256000000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>
        <v>38000000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2926000000</v>
      </c>
      <c r="K38" s="53">
        <f>SUM(K35:K37)</f>
        <v>2294000000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2677000000</v>
      </c>
      <c r="K39" s="7">
        <v>2266000000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13000000</v>
      </c>
      <c r="K43" s="7">
        <v>38000000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2690000000</v>
      </c>
      <c r="K44" s="53">
        <f>SUM(K39:K43)</f>
        <v>2304000000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236000000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10000000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130">
        <f>IF(J20-J19+J33-J32+J46-J45&gt;0,J20-J19+J33-J32+J46-J45,0)</f>
        <v>125000000</v>
      </c>
      <c r="K48" s="53">
        <f>IF(K20-K19+K33-K32+K46-K45&gt;0,K20-K19+K33-K32+K46-K45,0)</f>
        <v>389000000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129">
        <v>195000000</v>
      </c>
      <c r="K49" s="7">
        <v>500000000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129"/>
      <c r="K50" s="7">
        <f>K47</f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129">
        <f>J48</f>
        <v>125000000</v>
      </c>
      <c r="K51" s="129">
        <f>K48</f>
        <v>389000000</v>
      </c>
    </row>
    <row r="52" spans="1:11" ht="12.75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131">
        <f>J49+J50-J51</f>
        <v>70000000</v>
      </c>
      <c r="K52" s="61">
        <f>K49+K50-K51</f>
        <v>111000000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2" zoomScaleSheetLayoutView="82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3"/>
      <c r="C22" s="233"/>
      <c r="D22" s="233"/>
      <c r="E22" s="233"/>
      <c r="F22" s="233"/>
      <c r="G22" s="233"/>
      <c r="H22" s="233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3"/>
      <c r="C35" s="233"/>
      <c r="D35" s="233"/>
      <c r="E35" s="233"/>
      <c r="F35" s="233"/>
      <c r="G35" s="233"/>
      <c r="H35" s="233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73" zoomScalePageLayoutView="0" workbookViewId="0" topLeftCell="A1">
      <selection activeCell="J21" sqref="J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421875" style="76" bestFit="1" customWidth="1"/>
    <col min="12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92" t="s">
        <v>282</v>
      </c>
      <c r="D2" s="292"/>
      <c r="E2" s="133" t="s">
        <v>347</v>
      </c>
      <c r="F2" s="43" t="s">
        <v>250</v>
      </c>
      <c r="G2" s="293" t="s">
        <v>343</v>
      </c>
      <c r="H2" s="294"/>
      <c r="I2" s="74"/>
      <c r="J2" s="74"/>
      <c r="K2" s="74"/>
      <c r="L2" s="77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80" t="s">
        <v>305</v>
      </c>
      <c r="J3" s="81" t="s">
        <v>150</v>
      </c>
      <c r="K3" s="81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3">
        <v>2</v>
      </c>
      <c r="J4" s="82" t="s">
        <v>283</v>
      </c>
      <c r="K4" s="82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9000000000</v>
      </c>
      <c r="K5" s="6">
        <v>9000000000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/>
      <c r="K6" s="46"/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1184000000</v>
      </c>
      <c r="K7" s="46">
        <v>1235000000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20000000</v>
      </c>
      <c r="K8" s="46">
        <v>180000000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-50000000</v>
      </c>
      <c r="K9" s="46">
        <v>161000000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/>
      <c r="K10" s="46"/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>
        <v>216000000</v>
      </c>
      <c r="K12" s="46">
        <v>338000000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8">
        <f>SUM(J5:J13)</f>
        <v>10370000000</v>
      </c>
      <c r="K14" s="78">
        <f>SUM(K5:K13)</f>
        <v>10914000000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>
        <v>-88000000</v>
      </c>
      <c r="K15" s="46">
        <v>-53000000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>
        <v>-51000000</v>
      </c>
      <c r="K20" s="46">
        <f>147000000+53000000</f>
        <v>200000000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9">
        <f>SUM(J15:J20)</f>
        <v>-139000000</v>
      </c>
      <c r="K21" s="79">
        <f>SUM(K15:K20)</f>
        <v>147000000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J7:J12 L7:IV12 J13:IV65536 J1:IV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Horvat Biserka</cp:lastModifiedBy>
  <cp:lastPrinted>2017-04-25T09:51:37Z</cp:lastPrinted>
  <dcterms:created xsi:type="dcterms:W3CDTF">2008-10-17T11:51:54Z</dcterms:created>
  <dcterms:modified xsi:type="dcterms:W3CDTF">2017-04-25T10:47:41Z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