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<sst xmlns="http://schemas.openxmlformats.org/spreadsheetml/2006/main" count="402" uniqueCount="350">
  <si>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</si>
  <si>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</si>
  <si>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</si>
  <si>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</si>
  <si>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</si>
  <si>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</si>
  <si>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</si>
  <si>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</si>
  <si>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</si>
  <si>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</si>
  <si>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</si>
  <si>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</si>
  <si>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</si>
  <si>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</si>
  <si>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</si>
  <si>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</si>
  <si>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</si>
  <si>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</si>
  <si>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</si>
  <si>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</si>
  <si>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</si>
  <si>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</si>
  <si>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</si>
  <si>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</si>
  <si>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</si>
  <si>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</si>
  <si>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</si>
  <si>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</si>
  <si>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</si>
  <si>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</si>
  <si>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</si>
  <si>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</si>
  <si>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</si>
  <si>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</si>
  <si>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</si>
  <si>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</si>
  <si>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</si>
  <si>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</si>
  <si>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</si>
  <si>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</si>
  <si>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</si>
  <si>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</si>
  <si>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</si>
  <si>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</si>
  <si>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</si>
  <si>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</si>
  <si>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</si>
  <si>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</si>
  <si>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</si>
  <si>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</si>
  <si>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</si>
  <si>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</si>
  <si>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</si>
  <si>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</si>
  <si>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</si>
  <si>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</si>
  <si>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</si>
  <si>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</si>
  <si>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</si>
  <si>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</si>
  <si>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</si>
  <si>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</si>
  <si>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</si>
  <si>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</si>
  <si>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</si>
  <si>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</si>
  <si>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</si>
  <si>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</si>
  <si>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</si>
  <si>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</si>
  <si>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</si>
  <si>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</si>
  <si>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</si>
  <si>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</si>
  <si>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</si>
  <si>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</si>
  <si>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</si>
  <si>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</si>
  <si>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</si>
  <si>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</si>
  <si>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</si>
  <si>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</si>
  <si>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</si>
  <si>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</si>
  <si>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</si>
  <si>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</si>
  <si>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</si>
  <si>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</si>
  <si>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</si>
  <si>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</si>
  <si>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</si>
  <si>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</si>
  <si>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</si>
  <si>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</si>
  <si>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</si>
  <si>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</si>
  <si>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</si>
  <si>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</si>
  <si>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</si>
  <si>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</si>
  <si>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</si>
  <si>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</si>
  <si>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</si>
  <si>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</si>
  <si>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</si>
  <si>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</si>
  <si>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</si>
  <si>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</si>
  <si>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</si>
  <si>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</si>
  <si>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</si>
  <si>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</si>
  <si>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</si>
  <si>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</si>
  <si>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</si>
  <si>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</si>
  <si>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</si>
  <si>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</si>
  <si>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</si>
  <si>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</si>
  <si>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</si>
  <si>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</si>
  <si>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</si>
  <si>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</si>
  <si>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</si>
  <si>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</si>
  <si>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</si>
  <si>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</si>
  <si>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</si>
  <si>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</si>
  <si>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</si>
  <si>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</si>
  <si>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</si>
  <si>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</si>
  <si>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</si>
  <si>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</si>
  <si>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</si>
  <si>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</si>
  <si>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</si>
  <si>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</si>
  <si>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</si>
  <si>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</si>
  <si>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</si>
  <si>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</si>
  <si>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</si>
  <si>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</si>
  <si>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</si>
  <si>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</si>
  <si>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</si>
  <si>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</si>
  <si>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</si>
  <si>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</si>
  <si>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</si>
  <si>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</si>
  <si>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</si>
  <si>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</si>
  <si>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</si>
  <si>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</si>
  <si>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</si>
  <si>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</si>
  <si>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</si>
  <si>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</si>
  <si>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</si>
  <si>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</si>
  <si>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</si>
  <si>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</si>
  <si>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</si>
  <si>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</si>
  <si>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</si>
  <si>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</si>
  <si>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</si>
  <si>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</si>
  <si>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</si>
  <si>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</si>
  <si>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</si>
  <si>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</si>
  <si>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</si>
  <si>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</si>
  <si>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</si>
  <si>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</si>
  <si>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</si>
  <si>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</si>
  <si>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</si>
  <si>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</si>
  <si>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</si>
  <si>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</si>
  <si>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</si>
  <si>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</si>
  <si>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</si>
  <si>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</si>
  <si>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</si>
  <si>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</si>
  <si>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</si>
  <si>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</si>
  <si>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</si>
  <si>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</si>
  <si>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</si>
  <si>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</si>
  <si>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</si>
  <si>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</si>
  <si>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</si>
  <si>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</si>
  <si>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</si>
  <si>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</si>
  <si>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</si>
  <si>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</si>
  <si>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</si>
  <si>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</si>
  <si>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</si>
  <si>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</si>
  <si>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</si>
  <si>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</si>
  <si>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</si>
  <si>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</si>
  <si>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</si>
  <si>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</si>
  <si>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</si>
  <si>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</si>
  <si>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</si>
  <si>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</si>
  <si>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</si>
  <si>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</si>
  <si>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</si>
  <si>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</si>
  <si>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</si>
  <si>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</si>
  <si>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</si>
  <si>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</si>
  <si>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</si>
  <si>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</si>
  <si>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</si>
  <si>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</si>
  <si>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</si>
  <si>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</si>
  <si>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</si>
  <si>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</si>
  <si>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</si>
  <si>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</si>
  <si>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</si>
  <si>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</si>
  <si>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</si>
  <si>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</si>
  <si>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</si>
  <si>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</si>
  <si>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</si>
  <si>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</si>
  <si>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</si>
  <si>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</si>
  <si>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</si>
  <si>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</si>
  <si>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</si>
  <si>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</si>
  <si>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</si>
  <si>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</si>
  <si>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</si>
  <si>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</si>
  <si>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</si>
  <si>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</si>
  <si>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</si>
  <si>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</si>
  <si>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</si>
  <si>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</si>
  <si>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</si>
  <si>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</si>
  <si>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</si>
  <si>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</si>
  <si>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</si>
  <si>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</si>
  <si>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</si>
  <si>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</si>
  <si>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</si>
  <si>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</si>
  <si>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</si>
  <si>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</si>
  <si>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</si>
  <si>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</si>
  <si>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</si>
  <si>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</si>
  <si>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</si>
  <si>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</si>
  <si>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</si>
  <si>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</si>
  <si>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</si>
  <si>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</si>
  <si>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</si>
  <si>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</si>
  <si>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</si>
  <si>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</si>
  <si>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</si>
  <si>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</si>
  <si>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</si>
  <si>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</si>
  <si>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</si>
  <si>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</si>
  <si>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</si>
  <si>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</si>
  <si>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</si>
  <si>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</si>
  <si>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</si>
  <si>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</si>
  <si>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</si>
  <si>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</si>
  <si>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</si>
  <si>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</si>
  <si>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</si>
  <si>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</si>
  <si>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</si>
  <si>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</si>
  <si>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</si>
  <si>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</si>
  <si>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</si>
  <si>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</si>
  <si>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</si>
  <si>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</si>
  <si>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</si>
  <si>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</si>
  <si>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</si>
  <si>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</si>
  <si>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</si>
  <si>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</si>
  <si>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</si>
  <si>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</si>
  <si>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</si>
  <si>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</si>
  <si>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</si>
  <si>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</si>
  <si>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</si>
  <si>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</si>
  <si>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</si>
  <si>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</si>
  <si>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</si>
  <si>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</si>
  <si>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</si>
  <si>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</si>
  <si>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64603058187</t>
  </si>
  <si>
    <t>Goran Pavlović</t>
  </si>
  <si>
    <t>01 612-4885</t>
  </si>
  <si>
    <t>01 612 3115</t>
  </si>
  <si>
    <t>Zoltán Sándor Áldott</t>
  </si>
  <si>
    <t>Obveznik: INA - Industrija nafte d.d., Zagreb</t>
  </si>
  <si>
    <t>Top Računovodstvo Servisi d.o.o.; Član INA Grupe</t>
  </si>
  <si>
    <t>NE</t>
  </si>
  <si>
    <t xml:space="preserve">Goran.Pavlovic@trs.ina.hr </t>
  </si>
  <si>
    <t>31.3.2018.</t>
  </si>
  <si>
    <t>stanje na dan 31.03.2018.</t>
  </si>
  <si>
    <t>u razdoblju 01.01.2018. do 31.03.2018</t>
  </si>
  <si>
    <t>u razdoblju 1.1.2018. do 31.3.2018.</t>
  </si>
  <si>
    <t>01.01.2018.</t>
  </si>
  <si>
    <t>31.03.2018.</t>
  </si>
  <si>
    <t>1.1.2018.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</si>
</sst>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\ 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5" zoomScaleNormal="85" zoomScaleSheetLayoutView="85" zoomScalePageLayoutView="0" workbookViewId="0" topLeftCell="A19">
      <selection activeCell="F7" sqref="F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 t="s">
        <v>349</v>
      </c>
      <c r="F2" s="12"/>
      <c r="G2" s="13" t="s">
        <v>250</v>
      </c>
      <c r="H2" s="117" t="s">
        <v>343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4" t="s">
        <v>317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323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324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325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326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4" t="s">
        <v>327</v>
      </c>
      <c r="D14" s="155"/>
      <c r="E14" s="16"/>
      <c r="F14" s="151" t="s">
        <v>328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51" t="s">
        <v>329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56" t="s">
        <v>330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56" t="s">
        <v>331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8">
        <v>133</v>
      </c>
      <c r="D22" s="151" t="s">
        <v>328</v>
      </c>
      <c r="E22" s="159"/>
      <c r="F22" s="160"/>
      <c r="G22" s="147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8">
        <v>21</v>
      </c>
      <c r="D24" s="151" t="s">
        <v>332</v>
      </c>
      <c r="E24" s="159"/>
      <c r="F24" s="159"/>
      <c r="G24" s="160"/>
      <c r="H24" s="51" t="s">
        <v>261</v>
      </c>
      <c r="I24" s="125">
        <v>4204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19" t="s">
        <v>341</v>
      </c>
      <c r="D26" s="25"/>
      <c r="E26" s="33"/>
      <c r="F26" s="24"/>
      <c r="G26" s="162" t="s">
        <v>263</v>
      </c>
      <c r="H26" s="148"/>
      <c r="I26" s="120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8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39"/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9"/>
      <c r="I36" s="140"/>
      <c r="J36" s="10"/>
      <c r="K36" s="10"/>
      <c r="L36" s="10"/>
    </row>
    <row r="37" spans="1:12" ht="12.75">
      <c r="A37" s="100"/>
      <c r="B37" s="30"/>
      <c r="C37" s="175"/>
      <c r="D37" s="176"/>
      <c r="E37" s="16"/>
      <c r="F37" s="175"/>
      <c r="G37" s="176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267</v>
      </c>
      <c r="B44" s="180"/>
      <c r="C44" s="139" t="s">
        <v>334</v>
      </c>
      <c r="D44" s="140"/>
      <c r="E44" s="26"/>
      <c r="F44" s="151" t="s">
        <v>340</v>
      </c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5"/>
      <c r="D45" s="176"/>
      <c r="E45" s="16"/>
      <c r="F45" s="175"/>
      <c r="G45" s="177"/>
      <c r="H45" s="35"/>
      <c r="I45" s="104"/>
      <c r="J45" s="10"/>
      <c r="K45" s="10"/>
      <c r="L45" s="10"/>
    </row>
    <row r="46" spans="1:12" ht="12.75">
      <c r="A46" s="136" t="s">
        <v>268</v>
      </c>
      <c r="B46" s="180"/>
      <c r="C46" s="151" t="s">
        <v>335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270</v>
      </c>
      <c r="B48" s="180"/>
      <c r="C48" s="181" t="s">
        <v>336</v>
      </c>
      <c r="D48" s="182"/>
      <c r="E48" s="183"/>
      <c r="F48" s="16"/>
      <c r="G48" s="51" t="s">
        <v>271</v>
      </c>
      <c r="H48" s="181" t="s">
        <v>337</v>
      </c>
      <c r="I48" s="18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257</v>
      </c>
      <c r="B50" s="180"/>
      <c r="C50" s="192" t="s">
        <v>342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272</v>
      </c>
      <c r="B52" s="148"/>
      <c r="C52" s="181" t="s">
        <v>338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05"/>
      <c r="B53" s="20"/>
      <c r="C53" s="186" t="s">
        <v>273</v>
      </c>
      <c r="D53" s="186"/>
      <c r="E53" s="186"/>
      <c r="F53" s="186"/>
      <c r="G53" s="186"/>
      <c r="H53" s="18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274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307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93" zoomScaleSheetLayoutView="93" zoomScalePageLayoutView="0" workbookViewId="0" topLeftCell="A79">
      <selection activeCell="A113" sqref="A113:H113"/>
    </sheetView>
  </sheetViews>
  <sheetFormatPr defaultColWidth="9.140625" defaultRowHeight="12.75"/>
  <cols>
    <col min="1" max="3" width="9.140625" style="52" customWidth="1"/>
    <col min="4" max="8" width="3.8515625" style="52" customWidth="1"/>
    <col min="9" max="9" width="6.00390625" style="52" customWidth="1"/>
    <col min="10" max="10" width="15.8515625" style="52" bestFit="1" customWidth="1"/>
    <col min="11" max="11" width="13.7109375" style="52" bestFit="1" customWidth="1"/>
    <col min="12" max="13" width="13.8515625" style="52" bestFit="1" customWidth="1"/>
    <col min="14" max="16384" width="9.140625" style="52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339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127">
        <f>J9+J16+J26+J35+J39</f>
        <v>14847000000</v>
      </c>
      <c r="K8" s="127">
        <f>K9+K16+K26+K35+K39</f>
        <v>14679000000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429000000</v>
      </c>
      <c r="K9" s="53">
        <f>SUM(K10:K15)</f>
        <v>479000000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166000000</v>
      </c>
      <c r="K11" s="7">
        <v>191000000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3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21000000</v>
      </c>
      <c r="K13" s="7">
        <v>24000000</v>
      </c>
      <c r="L13" s="124"/>
      <c r="M13" s="124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242000000</v>
      </c>
      <c r="K14" s="7">
        <v>264000000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7">
        <f>SUM(J17:J25)</f>
        <v>10591000000</v>
      </c>
      <c r="K16" s="127">
        <f>SUM(K17:K25)</f>
        <v>10388000000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1010000000</v>
      </c>
      <c r="K17" s="7">
        <v>1009000000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5060000000</v>
      </c>
      <c r="K18" s="7">
        <v>4874000000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2224000000</v>
      </c>
      <c r="K19" s="7">
        <v>2237000000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215000000</v>
      </c>
      <c r="K20" s="7">
        <v>214000000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3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13000000</v>
      </c>
      <c r="K22" s="7">
        <v>65000000</v>
      </c>
      <c r="L22" s="124"/>
      <c r="M22" s="124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2062000000</v>
      </c>
      <c r="K23" s="7">
        <v>1983000000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7000000</v>
      </c>
      <c r="K24" s="7">
        <v>6000000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7">
        <f>SUM(J27:J34)</f>
        <v>2413000000</v>
      </c>
      <c r="K26" s="127">
        <f>SUM(K27:K34)</f>
        <v>2470000000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1079000000</v>
      </c>
      <c r="K27" s="7">
        <v>1083000000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657000000</v>
      </c>
      <c r="K28" s="7">
        <v>674000000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6000000</v>
      </c>
      <c r="K29" s="7">
        <v>6000000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7000000</v>
      </c>
      <c r="K32" s="7">
        <v>7000000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664000000</v>
      </c>
      <c r="K33" s="7">
        <v>700000000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71000000</v>
      </c>
      <c r="K35" s="53">
        <f>SUM(K36:K38)</f>
        <v>68000000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11000000</v>
      </c>
      <c r="K36" s="7">
        <v>11000000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60000000</v>
      </c>
      <c r="K37" s="7">
        <v>57000000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128">
        <v>1343000000</v>
      </c>
      <c r="K39" s="128">
        <v>1274000000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4314000000</v>
      </c>
      <c r="K40" s="53">
        <f>K41+K49+K56+K64</f>
        <v>4996000000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2021000000</v>
      </c>
      <c r="K41" s="53">
        <f>SUM(K42:K48)</f>
        <v>2737000000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563000000</v>
      </c>
      <c r="K42" s="7">
        <v>1040000000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746000000</v>
      </c>
      <c r="K43" s="7">
        <v>1070000000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646000000</v>
      </c>
      <c r="K44" s="7">
        <v>384000000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66000000</v>
      </c>
      <c r="K45" s="7">
        <v>243000000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7">
        <f>SUM(J50:J55)</f>
        <v>1487000000</v>
      </c>
      <c r="K49" s="127">
        <f>SUM(K50:K55)</f>
        <v>1938000000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225000000</v>
      </c>
      <c r="K50" s="7">
        <v>692000000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1118000000</v>
      </c>
      <c r="K51" s="7">
        <v>1112000000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2000000</v>
      </c>
      <c r="K53" s="7">
        <v>2000000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65000000</v>
      </c>
      <c r="K54" s="7">
        <v>86000000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77000000</v>
      </c>
      <c r="K55" s="7">
        <v>46000000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442000000</v>
      </c>
      <c r="K56" s="53">
        <f>SUM(K57:K63)</f>
        <v>165000000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376000000</v>
      </c>
      <c r="K58" s="7">
        <v>130000000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0</v>
      </c>
      <c r="K61" s="7">
        <v>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3000000</v>
      </c>
      <c r="K62" s="7">
        <v>1000000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63000000</v>
      </c>
      <c r="K63" s="7">
        <v>34000000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364000000</v>
      </c>
      <c r="K64" s="7">
        <v>156000000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53000000</v>
      </c>
      <c r="K65" s="7">
        <v>62000000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7">
        <f>J7+J8+J40+J65</f>
        <v>19214000000</v>
      </c>
      <c r="K66" s="127">
        <f>K7+K8+K40+K65</f>
        <v>19737000000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11881000000</v>
      </c>
      <c r="K69" s="54">
        <f>K70+K71+K72+K78+K79+K82+K85</f>
        <v>12164000000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9000000000</v>
      </c>
      <c r="K70" s="7">
        <v>9000000000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7">
        <f>J73+J74-J75+J76+J77</f>
        <v>1166000000</v>
      </c>
      <c r="K72" s="127">
        <f>K73+K74-K75+K76+K77</f>
        <v>1139000000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28000000</v>
      </c>
      <c r="K73" s="7">
        <v>28000000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1138000000</v>
      </c>
      <c r="K77" s="7">
        <v>1111000000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289000000</v>
      </c>
      <c r="K78" s="7">
        <v>318000000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0</v>
      </c>
      <c r="K79" s="53">
        <f>K80-K81</f>
        <v>1483000000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>
        <v>1483000000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7">
        <f>J83-J84</f>
        <v>1426000000</v>
      </c>
      <c r="K82" s="127">
        <f>K83-K84</f>
        <v>224000000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1426000000</v>
      </c>
      <c r="K83" s="7">
        <v>224000000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7">
        <f>SUM(J87:J89)</f>
        <v>3496000000</v>
      </c>
      <c r="K86" s="127">
        <f>SUM(K87:K89)</f>
        <v>3515000000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40000000</v>
      </c>
      <c r="K87" s="7">
        <v>38000000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3456000000</v>
      </c>
      <c r="K89" s="7">
        <v>3477000000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7">
        <f>SUM(J91:J99)</f>
        <v>173000000</v>
      </c>
      <c r="K90" s="127">
        <f>SUM(K91:K99)</f>
        <v>108000000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122000000</v>
      </c>
      <c r="K93" s="7">
        <v>59000000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51000000</v>
      </c>
      <c r="K98" s="7">
        <v>49000000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3559000000</v>
      </c>
      <c r="K100" s="53">
        <f>SUM(K101:K112)</f>
        <v>3838000000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495000000</v>
      </c>
      <c r="K101" s="7">
        <v>442000000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1481000000</v>
      </c>
      <c r="K103" s="7">
        <v>1206000000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63000000</v>
      </c>
      <c r="K104" s="7">
        <v>41000000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787000000</v>
      </c>
      <c r="K105" s="7">
        <v>1345000000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50000000</v>
      </c>
      <c r="K108" s="7">
        <v>38000000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527000000</v>
      </c>
      <c r="K109" s="7">
        <v>645000000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156000000</v>
      </c>
      <c r="K112" s="7">
        <v>121000000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105000000</v>
      </c>
      <c r="K113" s="7">
        <v>112000000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7">
        <f>J69+J86+J90+J100+J113</f>
        <v>19214000000</v>
      </c>
      <c r="K114" s="127">
        <f>K69+K86+K90+K100+K113</f>
        <v>19737000000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311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7">
      <selection activeCell="A67" sqref="A67:H67"/>
    </sheetView>
  </sheetViews>
  <sheetFormatPr defaultColWidth="9.140625" defaultRowHeight="12.75"/>
  <cols>
    <col min="1" max="2" width="9.140625" style="52" customWidth="1"/>
    <col min="3" max="3" width="19.421875" style="52" customWidth="1"/>
    <col min="4" max="4" width="9.00390625" style="52" customWidth="1"/>
    <col min="5" max="5" width="18.421875" style="52" customWidth="1"/>
    <col min="6" max="7" width="9.140625" style="52" hidden="1" customWidth="1"/>
    <col min="8" max="8" width="9.8515625" style="52" hidden="1" customWidth="1"/>
    <col min="9" max="9" width="4.140625" style="52" customWidth="1"/>
    <col min="10" max="10" width="12.140625" style="52" bestFit="1" customWidth="1"/>
    <col min="11" max="11" width="12.00390625" style="52" customWidth="1"/>
    <col min="12" max="12" width="12.140625" style="52" bestFit="1" customWidth="1"/>
    <col min="13" max="13" width="12.57421875" style="52" customWidth="1"/>
    <col min="14" max="15" width="9.140625" style="52" customWidth="1"/>
    <col min="16" max="17" width="10.140625" style="52" bestFit="1" customWidth="1"/>
    <col min="18" max="16384" width="9.140625" style="52" customWidth="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339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46.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130">
        <f>SUM(J8:J9)</f>
        <v>3686000000</v>
      </c>
      <c r="K7" s="130">
        <f>SUM(K8:K9)</f>
        <v>3686000000</v>
      </c>
      <c r="L7" s="130">
        <f>SUM(L8:L9)</f>
        <v>3516000000</v>
      </c>
      <c r="M7" s="130">
        <f>SUM(M8:M9)</f>
        <v>3516000000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3637000000</v>
      </c>
      <c r="K8" s="7">
        <v>3637000000</v>
      </c>
      <c r="L8" s="7">
        <v>3464000000</v>
      </c>
      <c r="M8" s="7">
        <v>3464000000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49000000</v>
      </c>
      <c r="K9" s="7">
        <v>49000000</v>
      </c>
      <c r="L9" s="7">
        <f>51000000+1000000</f>
        <v>52000000</v>
      </c>
      <c r="M9" s="7">
        <f>51000000+1000000</f>
        <v>52000000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27">
        <f>J11+J12+J16+J20+J21+J22+J25+J26</f>
        <v>3514000000</v>
      </c>
      <c r="K10" s="127">
        <f>K11+K12+K16+K20+K21+K22+K25+K26</f>
        <v>3514000000</v>
      </c>
      <c r="L10" s="127">
        <f>L11+L12+L16+L20+L21+L22+L25+L26</f>
        <v>3456000000</v>
      </c>
      <c r="M10" s="127">
        <f>M11+M12+M16+M20+M21+M22+M25+M26</f>
        <v>3456000000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-195000000</v>
      </c>
      <c r="K11" s="7">
        <v>-195000000</v>
      </c>
      <c r="L11" s="7">
        <v>-66000000</v>
      </c>
      <c r="M11" s="7">
        <v>-66000000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27">
        <f>SUM(J13:J15)</f>
        <v>2938000000</v>
      </c>
      <c r="K12" s="127">
        <f>SUM(K13:K15)</f>
        <v>2938000000</v>
      </c>
      <c r="L12" s="127">
        <f>SUM(L13:L15)</f>
        <v>2779000000</v>
      </c>
      <c r="M12" s="127">
        <f>SUM(M13:M15)</f>
        <v>2779000000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1707000000</v>
      </c>
      <c r="K13" s="7">
        <v>1707000000</v>
      </c>
      <c r="L13" s="7">
        <v>1358000000</v>
      </c>
      <c r="M13" s="7">
        <v>1358000000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784000000</v>
      </c>
      <c r="K14" s="7">
        <v>784000000</v>
      </c>
      <c r="L14" s="7">
        <v>972000000</v>
      </c>
      <c r="M14" s="7">
        <v>972000000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447000000</v>
      </c>
      <c r="K15" s="7">
        <v>447000000</v>
      </c>
      <c r="L15" s="7">
        <v>449000000</v>
      </c>
      <c r="M15" s="7">
        <v>449000000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27">
        <f>SUM(J17:J19)</f>
        <v>184000000</v>
      </c>
      <c r="K16" s="127">
        <f>SUM(K17:K19)</f>
        <v>184000000</v>
      </c>
      <c r="L16" s="127">
        <f>SUM(L17:L19)</f>
        <v>184000000</v>
      </c>
      <c r="M16" s="127">
        <f>SUM(M17:M19)</f>
        <v>184000000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110000000</v>
      </c>
      <c r="K17" s="7">
        <v>110000000</v>
      </c>
      <c r="L17" s="7">
        <v>109000000</v>
      </c>
      <c r="M17" s="7">
        <v>109000000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47000000</v>
      </c>
      <c r="K18" s="7">
        <v>47000000</v>
      </c>
      <c r="L18" s="7">
        <v>48000000</v>
      </c>
      <c r="M18" s="7">
        <v>48000000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27000000</v>
      </c>
      <c r="K19" s="7">
        <v>27000000</v>
      </c>
      <c r="L19" s="7">
        <v>27000000</v>
      </c>
      <c r="M19" s="7">
        <v>27000000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425000000</v>
      </c>
      <c r="K20" s="7">
        <v>425000000</v>
      </c>
      <c r="L20" s="7">
        <f>390000000+1000000</f>
        <v>391000000</v>
      </c>
      <c r="M20" s="7">
        <f>390000000+1000000</f>
        <v>391000000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195000000</v>
      </c>
      <c r="K21" s="7">
        <v>195000000</v>
      </c>
      <c r="L21" s="7">
        <v>195000000</v>
      </c>
      <c r="M21" s="7">
        <v>195000000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27">
        <f>SUM(J23:J24)</f>
        <v>10000000</v>
      </c>
      <c r="K22" s="127">
        <f>SUM(K23:K24)</f>
        <v>10000000</v>
      </c>
      <c r="L22" s="127">
        <f>SUM(L23:L24)</f>
        <v>-45000000</v>
      </c>
      <c r="M22" s="127">
        <f>SUM(M23:M24)</f>
        <v>-45000000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1000000</v>
      </c>
      <c r="K23" s="7">
        <v>1000000</v>
      </c>
      <c r="L23" s="7">
        <v>0</v>
      </c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9000000</v>
      </c>
      <c r="K24" s="7">
        <v>9000000</v>
      </c>
      <c r="L24" s="7">
        <v>-45000000</v>
      </c>
      <c r="M24" s="7">
        <v>-45000000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-43000000</v>
      </c>
      <c r="K25" s="7">
        <v>-43000000</v>
      </c>
      <c r="L25" s="7">
        <v>18000000</v>
      </c>
      <c r="M25" s="7">
        <v>18000000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/>
      <c r="K26" s="7"/>
      <c r="L26" s="7"/>
      <c r="M26" s="7"/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27">
        <f>SUM(J28:J32)</f>
        <v>122000000</v>
      </c>
      <c r="K27" s="127">
        <f>SUM(K28:K32)</f>
        <v>122000000</v>
      </c>
      <c r="L27" s="127">
        <f>SUM(L28:L32)</f>
        <v>294000000</v>
      </c>
      <c r="M27" s="127">
        <f>SUM(M28:M32)</f>
        <v>294000000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20000000</v>
      </c>
      <c r="K28" s="7">
        <v>20000000</v>
      </c>
      <c r="L28" s="7">
        <v>231000000</v>
      </c>
      <c r="M28" s="7">
        <v>231000000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102000000</v>
      </c>
      <c r="K29" s="7">
        <v>102000000</v>
      </c>
      <c r="L29" s="7">
        <v>63000000</v>
      </c>
      <c r="M29" s="7">
        <v>63000000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27">
        <f>SUM(J34:J37)</f>
        <v>95000000</v>
      </c>
      <c r="K33" s="127">
        <f>SUM(K34:K37)</f>
        <v>95000000</v>
      </c>
      <c r="L33" s="127">
        <f>SUM(L34:L37)</f>
        <v>67000000</v>
      </c>
      <c r="M33" s="127">
        <f>SUM(M34:M37)</f>
        <v>67000000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38000000</v>
      </c>
      <c r="K34" s="7">
        <v>38000000</v>
      </c>
      <c r="L34" s="7">
        <v>16000000</v>
      </c>
      <c r="M34" s="7">
        <v>16000000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32000000</v>
      </c>
      <c r="K35" s="7">
        <v>32000000</v>
      </c>
      <c r="L35" s="7">
        <v>27000000</v>
      </c>
      <c r="M35" s="7">
        <v>27000000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25000000</v>
      </c>
      <c r="K37" s="7">
        <v>25000000</v>
      </c>
      <c r="L37" s="7">
        <v>24000000</v>
      </c>
      <c r="M37" s="7">
        <v>24000000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27">
        <f>J7+J27+J38+J40</f>
        <v>3808000000</v>
      </c>
      <c r="K42" s="127">
        <f>K7+K27+K38+K40</f>
        <v>3808000000</v>
      </c>
      <c r="L42" s="127">
        <f>L7+L27+L38+L40</f>
        <v>3810000000</v>
      </c>
      <c r="M42" s="127">
        <f>M7+M27+M38+M40</f>
        <v>3810000000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27">
        <f>J10+J33+J39+J41</f>
        <v>3609000000</v>
      </c>
      <c r="K43" s="127">
        <f>K10+K33+K39+K41</f>
        <v>3609000000</v>
      </c>
      <c r="L43" s="127">
        <f>L10+L33+L39+L41</f>
        <v>3523000000</v>
      </c>
      <c r="M43" s="127">
        <f>M10+M33+M39+M41</f>
        <v>3523000000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27">
        <f>J42-J43</f>
        <v>199000000</v>
      </c>
      <c r="K44" s="127">
        <f>K42-K43</f>
        <v>199000000</v>
      </c>
      <c r="L44" s="127">
        <f>L42-L43</f>
        <v>287000000</v>
      </c>
      <c r="M44" s="127">
        <f>M42-M43</f>
        <v>287000000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27">
        <f>IF(J42&gt;J43,J42-J43,0)</f>
        <v>199000000</v>
      </c>
      <c r="K45" s="127">
        <f>IF(K42&gt;K43,K42-K43,0)</f>
        <v>199000000</v>
      </c>
      <c r="L45" s="127">
        <f>IF(L42&gt;L43,L42-L43,0)</f>
        <v>287000000</v>
      </c>
      <c r="M45" s="127">
        <f>IF(M42&gt;M43,M42-M43,0)</f>
        <v>287000000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27">
        <f>IF(J43&gt;J42,J43-J42,0)</f>
        <v>0</v>
      </c>
      <c r="K46" s="127">
        <f>IF(K43&gt;K42,K43-K42,0)</f>
        <v>0</v>
      </c>
      <c r="L46" s="127">
        <f>IF(L43&gt;L42,L43-L42,0)</f>
        <v>0</v>
      </c>
      <c r="M46" s="127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38000000</v>
      </c>
      <c r="K47" s="7">
        <v>38000000</v>
      </c>
      <c r="L47" s="7">
        <v>63000000</v>
      </c>
      <c r="M47" s="7">
        <v>63000000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27">
        <f>J44-J47</f>
        <v>161000000</v>
      </c>
      <c r="K48" s="127">
        <f>K44-K47</f>
        <v>161000000</v>
      </c>
      <c r="L48" s="127">
        <f>L44-L47</f>
        <v>224000000</v>
      </c>
      <c r="M48" s="127">
        <f>M44-M47</f>
        <v>224000000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27">
        <f>IF(J48&gt;0,J48,0)</f>
        <v>161000000</v>
      </c>
      <c r="K49" s="127">
        <f>IF(K48&gt;0,K48,0)</f>
        <v>161000000</v>
      </c>
      <c r="L49" s="127">
        <f>IF(L48&gt;0,L48,0)</f>
        <v>224000000</v>
      </c>
      <c r="M49" s="127">
        <f>IF(M48&gt;0,M48,0)</f>
        <v>224000000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29">
        <f>IF(J48&lt;0,-J48,0)</f>
        <v>0</v>
      </c>
      <c r="K50" s="129">
        <f>IF(K48&lt;0,-K48,0)</f>
        <v>0</v>
      </c>
      <c r="L50" s="129">
        <f>IF(L48&lt;0,-L48,0)</f>
        <v>0</v>
      </c>
      <c r="M50" s="129">
        <f>IF(M48&lt;0,-M48,0)</f>
        <v>0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131">
        <f>J48</f>
        <v>161000000</v>
      </c>
      <c r="K56" s="131">
        <f>K48</f>
        <v>161000000</v>
      </c>
      <c r="L56" s="131">
        <f>L48</f>
        <v>224000000</v>
      </c>
      <c r="M56" s="131">
        <f>M48</f>
        <v>224000000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127">
        <f>SUM(J58:J64)</f>
        <v>-14000000</v>
      </c>
      <c r="K57" s="127">
        <f>SUM(K58:K64)</f>
        <v>-14000000</v>
      </c>
      <c r="L57" s="127">
        <f>SUM(L58:L64)</f>
        <v>2000000</v>
      </c>
      <c r="M57" s="127">
        <f>SUM(M58:M64)</f>
        <v>2000000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-53000000</v>
      </c>
      <c r="K58" s="7">
        <v>-53000000</v>
      </c>
      <c r="L58" s="7">
        <v>-27000000</v>
      </c>
      <c r="M58" s="7">
        <v>-27000000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39000000</v>
      </c>
      <c r="K60" s="7">
        <v>39000000</v>
      </c>
      <c r="L60" s="7">
        <v>29000000</v>
      </c>
      <c r="M60" s="7">
        <v>29000000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-14000000</v>
      </c>
      <c r="K66" s="53">
        <f>K57-K65</f>
        <v>-14000000</v>
      </c>
      <c r="L66" s="53">
        <f>L57-L65</f>
        <v>2000000</v>
      </c>
      <c r="M66" s="53">
        <f>M57-M65</f>
        <v>2000000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147000000</v>
      </c>
      <c r="K67" s="61">
        <f>K56+K66</f>
        <v>147000000</v>
      </c>
      <c r="L67" s="61">
        <f>L56+L66</f>
        <v>226000000</v>
      </c>
      <c r="M67" s="61">
        <f>M56+M66</f>
        <v>226000000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" width="49.8515625" style="52" customWidth="1"/>
    <col min="2" max="3" width="9.140625" style="52" hidden="1" customWidth="1"/>
    <col min="4" max="4" width="4.8515625" style="52" hidden="1" customWidth="1"/>
    <col min="5" max="5" width="7.140625" style="52" hidden="1" customWidth="1"/>
    <col min="6" max="6" width="12.7109375" style="52" customWidth="1"/>
    <col min="7" max="7" width="3.00390625" style="52" customWidth="1"/>
    <col min="8" max="8" width="9.140625" style="52" hidden="1" customWidth="1"/>
    <col min="9" max="9" width="6.00390625" style="52" customWidth="1"/>
    <col min="10" max="10" width="11.140625" style="52" bestFit="1" customWidth="1"/>
    <col min="11" max="11" width="10.8515625" style="52" bestFit="1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339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4.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199000000</v>
      </c>
      <c r="K7" s="7">
        <v>287000000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f>425000000+1000000</f>
        <v>426000000</v>
      </c>
      <c r="K8" s="7">
        <v>391000000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>
        <v>739000000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f>28000000-1000000</f>
        <v>27000000</v>
      </c>
      <c r="K12" s="7">
        <v>58000000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132">
        <f>SUM(J7:J12)</f>
        <v>652000000</v>
      </c>
      <c r="K13" s="127">
        <f>SUM(K7:K12)</f>
        <v>1475000000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121000000</v>
      </c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202000000</v>
      </c>
      <c r="K15" s="7">
        <v>487000000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288000000</v>
      </c>
      <c r="K16" s="7">
        <v>799000000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112000000</v>
      </c>
      <c r="K17" s="7">
        <v>293000000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132">
        <f>SUM(J14:J17)</f>
        <v>723000000</v>
      </c>
      <c r="K18" s="127">
        <f>SUM(K14:K17)</f>
        <v>1579000000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132">
        <f>IF(J13&gt;J18,J13-J18,0)</f>
        <v>0</v>
      </c>
      <c r="K19" s="127">
        <f>IF(K13&gt;K18,K13-K18,0)</f>
        <v>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132">
        <f>IF(J18&gt;J13,J18-J13,0)</f>
        <v>71000000</v>
      </c>
      <c r="K20" s="127">
        <f>IF(K18&gt;K13,K18-K13,0)</f>
        <v>104000000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1000000</v>
      </c>
      <c r="K22" s="7">
        <v>2000000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12000000</v>
      </c>
      <c r="K24" s="7">
        <v>6000000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>
        <v>461000000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132">
        <f>SUM(J22:J26)</f>
        <v>13000000</v>
      </c>
      <c r="K27" s="127">
        <f>SUM(K22:K26)</f>
        <v>469000000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199000000</v>
      </c>
      <c r="K28" s="7">
        <v>245000000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122000000</v>
      </c>
      <c r="K30" s="7">
        <v>4000000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132">
        <f>SUM(J28:J30)</f>
        <v>321000000</v>
      </c>
      <c r="K31" s="127">
        <f>SUM(K28:K30)</f>
        <v>249000000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32">
        <f>IF(J27&gt;J31,J27-J31,0)</f>
        <v>0</v>
      </c>
      <c r="K32" s="127">
        <f>IF(K27&gt;K31,K27-K31,0)</f>
        <v>220000000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32">
        <f>IF(J31&gt;J27,J31-J27,0)</f>
        <v>308000000</v>
      </c>
      <c r="K33" s="127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2256000000</v>
      </c>
      <c r="K36" s="7">
        <v>2606000000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38000000</v>
      </c>
      <c r="K37" s="7">
        <v>34000000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132">
        <f>SUM(J35:J37)</f>
        <v>2294000000</v>
      </c>
      <c r="K38" s="127">
        <f>SUM(K35:K37)</f>
        <v>2640000000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2266000000</v>
      </c>
      <c r="K39" s="7">
        <v>2959000000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38000000</v>
      </c>
      <c r="K43" s="7">
        <v>5000000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132">
        <f>SUM(J39:J43)</f>
        <v>2304000000</v>
      </c>
      <c r="K44" s="127">
        <f>SUM(K39:K43)</f>
        <v>2964000000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132">
        <f>IF(J38&gt;J44,J38-J44,0)</f>
        <v>0</v>
      </c>
      <c r="K45" s="127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132">
        <f>IF(J44&gt;J38,J44-J38,0)</f>
        <v>10000000</v>
      </c>
      <c r="K46" s="127">
        <f>IF(K44&gt;K38,K44-K38,0)</f>
        <v>324000000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132">
        <f>IF(J19-J20+J32-J33+J45-J46&gt;0,J19-J20+J32-J33+J45-J46,0)</f>
        <v>0</v>
      </c>
      <c r="K47" s="127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132">
        <f>IF(J20-J19+J33-J32+J46-J45&gt;0,J20-J19+J33-J32+J46-J45,0)</f>
        <v>389000000</v>
      </c>
      <c r="K48" s="127">
        <f>IF(K20-K19+K33-K32+K46-K45&gt;0,K20-K19+K33-K32+K46-K45,0)</f>
        <v>208000000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500000000</v>
      </c>
      <c r="K49" s="7">
        <v>364000000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133">
        <f>J47</f>
        <v>0</v>
      </c>
      <c r="K50" s="128">
        <f>K47</f>
        <v>0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133">
        <f>J48</f>
        <v>389000000</v>
      </c>
      <c r="K51" s="133">
        <f>K48</f>
        <v>208000000</v>
      </c>
    </row>
    <row r="52" spans="1:11" ht="12.75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134">
        <f>J49+J50-J51</f>
        <v>111000000</v>
      </c>
      <c r="K52" s="129">
        <f>K49+K50-K51</f>
        <v>156000000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E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="95" zoomScaleNormal="9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1" width="23.00390625" style="76" customWidth="1"/>
    <col min="2" max="4" width="9.140625" style="76" customWidth="1"/>
    <col min="5" max="5" width="10.140625" style="76" customWidth="1"/>
    <col min="6" max="9" width="9.140625" style="76" customWidth="1"/>
    <col min="10" max="10" width="12.28125" style="76" customWidth="1"/>
    <col min="11" max="11" width="13.7109375" style="76" customWidth="1"/>
    <col min="12" max="16384" width="9.140625" style="76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276" t="s">
        <v>282</v>
      </c>
      <c r="D2" s="276"/>
      <c r="E2" s="126" t="s">
        <v>347</v>
      </c>
      <c r="F2" s="43" t="s">
        <v>250</v>
      </c>
      <c r="G2" s="277" t="s">
        <v>348</v>
      </c>
      <c r="H2" s="278"/>
      <c r="I2" s="74"/>
      <c r="J2" s="74"/>
      <c r="K2" s="74"/>
      <c r="L2" s="77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78" t="s">
        <v>305</v>
      </c>
      <c r="J3" s="79" t="s">
        <v>150</v>
      </c>
      <c r="K3" s="79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1">
        <v>2</v>
      </c>
      <c r="J4" s="80" t="s">
        <v>283</v>
      </c>
      <c r="K4" s="80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9000000000</v>
      </c>
      <c r="K5" s="45">
        <v>9000000000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1235000000</v>
      </c>
      <c r="K7" s="46">
        <v>1111000000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7">
        <v>20000000</v>
      </c>
      <c r="K8" s="46">
        <v>28000000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161000000</v>
      </c>
      <c r="K9" s="46">
        <v>224000000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338000000</v>
      </c>
      <c r="K12" s="46">
        <v>318000000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160000000</v>
      </c>
      <c r="K13" s="46">
        <v>1483000000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7">
        <f>SUM(J5:J13)</f>
        <v>10914000000</v>
      </c>
      <c r="K14" s="127">
        <f>SUM(K5:K13)</f>
        <v>12164000000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-53000000</v>
      </c>
      <c r="K15" s="46">
        <v>-26000000</v>
      </c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>
        <v>57000000</v>
      </c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>
        <v>200000000</v>
      </c>
      <c r="K20" s="46">
        <f>310000000-57000000</f>
        <v>253000000</v>
      </c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29">
        <f>SUM(J15:J20)</f>
        <v>147000000</v>
      </c>
      <c r="K21" s="129">
        <f>SUM(K15:K20)</f>
        <v>284000000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135"/>
      <c r="K24" s="135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Beno Stela / TRS - Top računovodstvo servisi d.o.o.</cp:lastModifiedBy>
  <cp:lastPrinted>2017-10-23T11:45:23Z</cp:lastPrinted>
  <dcterms:created xsi:type="dcterms:W3CDTF">2008-10-17T11:51:54Z</dcterms:created>
  <dcterms:modified xsi:type="dcterms:W3CDTF">2018-04-24T08:51:15Z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