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22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<sst xmlns="http://schemas.openxmlformats.org/spreadsheetml/2006/main" count="402" uniqueCount="350">
  <si>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</si>
  <si>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</si>
  <si>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</si>
  <si>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</si>
  <si>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</si>
  <si>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</si>
  <si>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</si>
  <si>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</si>
  <si>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</si>
  <si>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</si>
  <si>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</si>
  <si>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</si>
  <si>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</si>
  <si>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</si>
  <si>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</si>
  <si>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</si>
  <si>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</si>
  <si>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</si>
  <si>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</si>
  <si>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</si>
  <si>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</si>
  <si>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</si>
  <si>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</si>
  <si>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</si>
  <si>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</si>
  <si>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</si>
  <si>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</si>
  <si>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</si>
  <si>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</si>
  <si>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</si>
  <si>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</si>
  <si>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</si>
  <si>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</si>
  <si>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</si>
  <si>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</si>
  <si>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</si>
  <si>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</si>
  <si>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</si>
  <si>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</si>
  <si>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</si>
  <si>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</si>
  <si>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</si>
  <si>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</si>
  <si>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</si>
  <si>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</si>
  <si>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</si>
  <si>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</si>
  <si>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</si>
  <si>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</si>
  <si>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</si>
  <si>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</si>
  <si>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</si>
  <si>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</si>
  <si>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</si>
  <si>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</si>
  <si>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</si>
  <si>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</si>
  <si>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</si>
  <si>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</si>
  <si>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</si>
  <si>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</si>
  <si>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</si>
  <si>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</si>
  <si>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</si>
  <si>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</si>
  <si>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</si>
  <si>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</si>
  <si>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</si>
  <si>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</si>
  <si>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</si>
  <si>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</si>
  <si>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</si>
  <si>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</si>
  <si>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</si>
  <si>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</si>
  <si>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</si>
  <si>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</si>
  <si>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</si>
  <si>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</si>
  <si>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</si>
  <si>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</si>
  <si>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</si>
  <si>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</si>
  <si>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</si>
  <si>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</si>
  <si>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</si>
  <si>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</si>
  <si>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</si>
  <si>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</si>
  <si>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</si>
  <si>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</si>
  <si>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</si>
  <si>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</si>
  <si>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</si>
  <si>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</si>
  <si>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</si>
  <si>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</si>
  <si>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</si>
  <si>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</si>
  <si>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</si>
  <si>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</si>
  <si>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</si>
  <si>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</si>
  <si>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</si>
  <si>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</si>
  <si>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</si>
  <si>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</si>
  <si>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</si>
  <si>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</si>
  <si>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</si>
  <si>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</si>
  <si>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</si>
  <si>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</si>
  <si>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</si>
  <si>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</si>
  <si>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</si>
  <si>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</si>
  <si>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</si>
  <si>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</si>
  <si>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</si>
  <si>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</si>
  <si>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</si>
  <si>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</si>
  <si>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</si>
  <si>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</si>
  <si>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</si>
  <si>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</si>
  <si>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</si>
  <si>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</si>
  <si>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</si>
  <si>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</si>
  <si>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</si>
  <si>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</si>
  <si>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</si>
  <si>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</si>
  <si>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</si>
  <si>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</si>
  <si>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</si>
  <si>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</si>
  <si>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</si>
  <si>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</si>
  <si>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</si>
  <si>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</si>
  <si>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</si>
  <si>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</si>
  <si>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</si>
  <si>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</si>
  <si>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</si>
  <si>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</si>
  <si>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</si>
  <si>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</si>
  <si>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</si>
  <si>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</si>
  <si>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</si>
  <si>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</si>
  <si>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</si>
  <si>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</si>
  <si>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</si>
  <si>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</si>
  <si>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</si>
  <si>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</si>
  <si>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</si>
  <si>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</si>
  <si>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</si>
  <si>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</si>
  <si>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</si>
  <si>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</si>
  <si>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</si>
  <si>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</si>
  <si>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</si>
  <si>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</si>
  <si>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</si>
  <si>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</si>
  <si>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</si>
  <si>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</si>
  <si>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</si>
  <si>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</si>
  <si>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</si>
  <si>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</si>
  <si>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</si>
  <si>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</si>
  <si>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</si>
  <si>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</si>
  <si>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</si>
  <si>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</si>
  <si>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</si>
  <si>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</si>
  <si>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</si>
  <si>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</si>
  <si>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</si>
  <si>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</si>
  <si>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</si>
  <si>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</si>
  <si>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</si>
  <si>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</si>
  <si>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</si>
  <si>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</si>
  <si>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</si>
  <si>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</si>
  <si>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</si>
  <si>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</si>
  <si>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</si>
  <si>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</si>
  <si>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</si>
  <si>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</si>
  <si>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</si>
  <si>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</si>
  <si>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</si>
  <si>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</si>
  <si>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</si>
  <si>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</si>
  <si>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</si>
  <si>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</si>
  <si>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</si>
  <si>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</si>
  <si>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</si>
  <si>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</si>
  <si>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</si>
  <si>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</si>
  <si>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</si>
  <si>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</si>
  <si>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</si>
  <si>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</si>
  <si>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</si>
  <si>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</si>
  <si>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</si>
  <si>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</si>
  <si>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</si>
  <si>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</si>
  <si>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</si>
  <si>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</si>
  <si>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</si>
  <si>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</si>
  <si>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</si>
  <si>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</si>
  <si>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</si>
  <si>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</si>
  <si>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</si>
  <si>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</si>
  <si>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</si>
  <si>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</si>
  <si>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</si>
  <si>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</si>
  <si>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</si>
  <si>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</si>
  <si>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</si>
  <si>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</si>
  <si>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</si>
  <si>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</si>
  <si>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</si>
  <si>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</si>
  <si>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</si>
  <si>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</si>
  <si>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</si>
  <si>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</si>
  <si>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</si>
  <si>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</si>
  <si>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</si>
  <si>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</si>
  <si>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</si>
  <si>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</si>
  <si>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</si>
  <si>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</si>
  <si>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</si>
  <si>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</si>
  <si>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</si>
  <si>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</si>
  <si>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</si>
  <si>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</si>
  <si>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</si>
  <si>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</si>
  <si>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</si>
  <si>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</si>
  <si>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</si>
  <si>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</si>
  <si>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</si>
  <si>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</si>
  <si>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</si>
  <si>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</si>
  <si>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</si>
  <si>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</si>
  <si>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</si>
  <si>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</si>
  <si>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</si>
  <si>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</si>
  <si>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</si>
  <si>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</si>
  <si>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</si>
  <si>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</si>
  <si>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</si>
  <si>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</si>
  <si>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</si>
  <si>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</si>
  <si>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</si>
  <si>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</si>
  <si>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</si>
  <si>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</si>
  <si>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</si>
  <si>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</si>
  <si>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</si>
  <si>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</si>
  <si>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</si>
  <si>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</si>
  <si>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</si>
  <si>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</si>
  <si>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</si>
  <si>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</si>
  <si>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</si>
  <si>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</si>
  <si>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</si>
  <si>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</si>
  <si>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</si>
  <si>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</si>
  <si>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</si>
  <si>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</si>
  <si>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</si>
  <si>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</si>
  <si>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</si>
  <si>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</si>
  <si>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</si>
  <si>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</si>
  <si>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</si>
  <si>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</si>
  <si>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</si>
  <si>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</si>
  <si>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</si>
  <si>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d.d., Zagreb</t>
  </si>
  <si>
    <t>10 000</t>
  </si>
  <si>
    <t>Zagreb</t>
  </si>
  <si>
    <t>Avenija Većeslava Holjevca 10</t>
  </si>
  <si>
    <t>investitori@ina.hr</t>
  </si>
  <si>
    <t>www.ina.hr</t>
  </si>
  <si>
    <t>ZAGREB</t>
  </si>
  <si>
    <t>GRAD ZAGREB</t>
  </si>
  <si>
    <t>NE</t>
  </si>
  <si>
    <t>Top Računovodstvo Servisi d.o.o.; Član INA Grupe</t>
  </si>
  <si>
    <t>01 612-3115</t>
  </si>
  <si>
    <t>Zoltán Sándor Áldott</t>
  </si>
  <si>
    <t>Obveznik: INA - Industrija nafte d.d., Zagreb</t>
  </si>
  <si>
    <t>1920</t>
  </si>
  <si>
    <t>stanje na dan 31.12.2016.</t>
  </si>
  <si>
    <t>01.01.2016.</t>
  </si>
  <si>
    <t>31.12.2016.</t>
  </si>
  <si>
    <t>u razdoblju 01.01.2016.do 31.12.2016.</t>
  </si>
  <si>
    <t>1.1.2016.</t>
  </si>
  <si>
    <t>u razdoblju 01.01.2016. do 31.12.2016.</t>
  </si>
  <si>
    <t>Goran Pavlović</t>
  </si>
  <si>
    <t xml:space="preserve">Goran.Pavlovic@trs.ina.hr </t>
  </si>
  <si>
    <t>01 612 4885</t>
  </si>
  <si>
    <t xml:space="preserve">64603058187
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</si>
</sst>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0" xfId="59" applyFont="1" applyBorder="1" applyAlignment="1">
      <alignment/>
      <protection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7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4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4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9" applyFont="1" applyBorder="1" applyAlignment="1">
      <alignment/>
      <protection/>
    </xf>
    <xf numFmtId="0" fontId="3" fillId="0" borderId="24" xfId="59" applyFont="1" applyBorder="1" applyAlignment="1">
      <alignment/>
      <protection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3" fillId="0" borderId="16" xfId="59" applyFont="1" applyFill="1" applyBorder="1" applyAlignment="1" applyProtection="1">
      <alignment vertical="center"/>
      <protection hidden="1"/>
    </xf>
    <xf numFmtId="0" fontId="3" fillId="0" borderId="25" xfId="59" applyFont="1" applyBorder="1" applyAlignment="1" applyProtection="1">
      <alignment horizontal="left" vertical="center" wrapText="1"/>
      <protection hidden="1"/>
    </xf>
    <xf numFmtId="0" fontId="3" fillId="0" borderId="16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3" fillId="0" borderId="25" xfId="59" applyFont="1" applyBorder="1" applyAlignment="1" applyProtection="1">
      <alignment wrapText="1"/>
      <protection hidden="1"/>
    </xf>
    <xf numFmtId="0" fontId="3" fillId="0" borderId="16" xfId="59" applyFont="1" applyBorder="1" applyAlignment="1" applyProtection="1">
      <alignment horizontal="right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2" fillId="0" borderId="25" xfId="59" applyFont="1" applyFill="1" applyBorder="1" applyAlignment="1" applyProtection="1">
      <alignment horizontal="right" vertical="center"/>
      <protection hidden="1" locked="0"/>
    </xf>
    <xf numFmtId="0" fontId="3" fillId="0" borderId="25" xfId="59" applyFont="1" applyBorder="1" applyAlignment="1" applyProtection="1">
      <alignment vertical="top"/>
      <protection hidden="1"/>
    </xf>
    <xf numFmtId="0" fontId="3" fillId="0" borderId="25" xfId="59" applyFont="1" applyBorder="1" applyAlignment="1" applyProtection="1">
      <alignment horizontal="left" vertical="top" wrapText="1"/>
      <protection hidden="1"/>
    </xf>
    <xf numFmtId="0" fontId="3" fillId="0" borderId="16" xfId="59" applyFont="1" applyBorder="1" applyAlignment="1">
      <alignment/>
      <protection/>
    </xf>
    <xf numFmtId="0" fontId="3" fillId="0" borderId="25" xfId="59" applyFont="1" applyBorder="1" applyAlignment="1" applyProtection="1">
      <alignment horizontal="left" vertical="top" indent="2"/>
      <protection hidden="1"/>
    </xf>
    <xf numFmtId="0" fontId="3" fillId="0" borderId="25" xfId="59" applyFont="1" applyBorder="1" applyAlignment="1" applyProtection="1">
      <alignment horizontal="left" vertical="top" wrapText="1" indent="2"/>
      <protection hidden="1"/>
    </xf>
    <xf numFmtId="0" fontId="3" fillId="0" borderId="16" xfId="59" applyFont="1" applyBorder="1" applyAlignment="1" applyProtection="1">
      <alignment horizontal="right" vertical="top"/>
      <protection hidden="1"/>
    </xf>
    <xf numFmtId="49" fontId="2" fillId="0" borderId="25" xfId="59" applyNumberFormat="1" applyFont="1" applyBorder="1" applyAlignment="1" applyProtection="1">
      <alignment horizontal="center" vertical="center"/>
      <protection hidden="1" locked="0"/>
    </xf>
    <xf numFmtId="0" fontId="3" fillId="0" borderId="16" xfId="59" applyFont="1" applyBorder="1" applyAlignment="1" applyProtection="1">
      <alignment horizontal="left" vertical="top"/>
      <protection hidden="1"/>
    </xf>
    <xf numFmtId="0" fontId="3" fillId="0" borderId="25" xfId="59" applyFont="1" applyBorder="1" applyAlignment="1" applyProtection="1">
      <alignment horizontal="left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left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14" fillId="0" borderId="25" xfId="64" applyFont="1" applyFill="1" applyBorder="1" applyAlignment="1" applyProtection="1">
      <alignment vertical="center"/>
      <protection hidden="1"/>
    </xf>
    <xf numFmtId="0" fontId="14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2" fillId="0" borderId="16" xfId="59" applyFont="1" applyBorder="1" applyAlignment="1" applyProtection="1">
      <alignment vertical="center"/>
      <protection hidden="1"/>
    </xf>
    <xf numFmtId="0" fontId="3" fillId="0" borderId="26" xfId="59" applyFont="1" applyBorder="1" applyAlignment="1" applyProtection="1">
      <alignment/>
      <protection hidden="1"/>
    </xf>
    <xf numFmtId="0" fontId="3" fillId="0" borderId="27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/>
      <protection hidden="1"/>
    </xf>
    <xf numFmtId="14" fontId="2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49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Fill="1" applyBorder="1" applyAlignment="1">
      <alignment/>
      <protection/>
    </xf>
    <xf numFmtId="49" fontId="2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6" fillId="33" borderId="21" xfId="0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23" xfId="0" applyNumberFormat="1" applyFont="1" applyFill="1" applyBorder="1" applyAlignment="1" applyProtection="1">
      <alignment vertical="center"/>
      <protection hidden="1"/>
    </xf>
    <xf numFmtId="0" fontId="0" fillId="33" borderId="0" xfId="0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9" applyFont="1" applyFill="1" applyBorder="1" applyAlignment="1" applyProtection="1">
      <alignment horizontal="center" vertical="top"/>
      <protection hidden="1"/>
    </xf>
    <xf numFmtId="0" fontId="3" fillId="0" borderId="28" xfId="59" applyFont="1" applyFill="1" applyBorder="1" applyAlignment="1" applyProtection="1">
      <alignment horizontal="center"/>
      <protection hidden="1"/>
    </xf>
    <xf numFmtId="0" fontId="3" fillId="0" borderId="16" xfId="59" applyFont="1" applyBorder="1" applyAlignment="1" applyProtection="1">
      <alignment horizontal="right" vertical="center" wrapText="1"/>
      <protection hidden="1"/>
    </xf>
    <xf numFmtId="0" fontId="3" fillId="0" borderId="25" xfId="59" applyFont="1" applyBorder="1" applyAlignment="1" applyProtection="1">
      <alignment horizontal="right" wrapText="1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9" applyFont="1" applyFill="1" applyBorder="1" applyAlignment="1" applyProtection="1">
      <alignment/>
      <protection hidden="1" locked="0"/>
    </xf>
    <xf numFmtId="0" fontId="2" fillId="0" borderId="29" xfId="59" applyFont="1" applyFill="1" applyBorder="1" applyAlignment="1" applyProtection="1">
      <alignment/>
      <protection hidden="1" locked="0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49" fontId="2" fillId="0" borderId="27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>
      <alignment horizontal="left" vertical="center"/>
      <protection/>
    </xf>
    <xf numFmtId="0" fontId="18" fillId="0" borderId="0" xfId="64" applyFont="1" applyBorder="1" applyAlignment="1" applyProtection="1">
      <alignment horizontal="left"/>
      <protection hidden="1"/>
    </xf>
    <xf numFmtId="0" fontId="19" fillId="0" borderId="0" xfId="64" applyFont="1" applyBorder="1" applyAlignment="1">
      <alignment/>
      <protection/>
    </xf>
    <xf numFmtId="0" fontId="14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1" xfId="59" applyFont="1" applyBorder="1" applyAlignment="1" applyProtection="1">
      <alignment horizontal="center" vertical="top"/>
      <protection hidden="1"/>
    </xf>
    <xf numFmtId="0" fontId="3" fillId="0" borderId="31" xfId="59" applyFont="1" applyBorder="1" applyAlignment="1">
      <alignment horizontal="center"/>
      <protection/>
    </xf>
    <xf numFmtId="0" fontId="3" fillId="0" borderId="32" xfId="59" applyFont="1" applyBorder="1" applyAlignment="1">
      <alignment/>
      <protection/>
    </xf>
    <xf numFmtId="49" fontId="2" fillId="0" borderId="27" xfId="59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29" xfId="59" applyNumberFormat="1" applyFont="1" applyFill="1" applyBorder="1" applyAlignment="1" applyProtection="1">
      <alignment horizontal="center" vertical="top"/>
      <protection hidden="1" locked="0"/>
    </xf>
    <xf numFmtId="0" fontId="2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7" xfId="59" applyFont="1" applyBorder="1" applyAlignment="1" applyProtection="1">
      <alignment horizontal="center"/>
      <protection hidden="1"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2" fillId="0" borderId="27" xfId="59" applyFont="1" applyFill="1" applyBorder="1" applyAlignment="1" applyProtection="1">
      <alignment horizontal="right" vertical="center"/>
      <protection hidden="1" locked="0"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28" xfId="59" applyFont="1" applyFill="1" applyBorder="1" applyAlignment="1">
      <alignment horizontal="left"/>
      <protection/>
    </xf>
    <xf numFmtId="0" fontId="3" fillId="0" borderId="29" xfId="59" applyFont="1" applyFill="1" applyBorder="1" applyAlignment="1">
      <alignment horizontal="left"/>
      <protection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16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25" xfId="59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8" xfId="59" applyFont="1" applyFill="1" applyBorder="1" applyAlignment="1">
      <alignment horizontal="left" vertical="center"/>
      <protection/>
    </xf>
    <xf numFmtId="1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2" fillId="0" borderId="16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11" fillId="0" borderId="16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5" xfId="59" applyFont="1" applyBorder="1" applyAlignment="1" applyProtection="1">
      <alignment horizontal="center" vertical="center" wrapText="1"/>
      <protection hidden="1"/>
    </xf>
    <xf numFmtId="0" fontId="1" fillId="0" borderId="16" xfId="59" applyFont="1" applyBorder="1" applyAlignment="1" applyProtection="1">
      <alignment horizontal="right" vertical="center" wrapText="1"/>
      <protection hidden="1"/>
    </xf>
    <xf numFmtId="0" fontId="1" fillId="0" borderId="25" xfId="59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4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an.Pavlovic@trs.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80" zoomScalePageLayoutView="0" workbookViewId="0" topLeftCell="A1">
      <selection activeCell="G42" sqref="G4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248</v>
      </c>
      <c r="B1" s="153"/>
      <c r="C1" s="153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90" t="s">
        <v>249</v>
      </c>
      <c r="B2" s="191"/>
      <c r="C2" s="191"/>
      <c r="D2" s="192"/>
      <c r="E2" s="119" t="s">
        <v>344</v>
      </c>
      <c r="F2" s="12"/>
      <c r="G2" s="13" t="s">
        <v>250</v>
      </c>
      <c r="H2" s="119" t="s">
        <v>342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3" t="s">
        <v>317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1" t="s">
        <v>251</v>
      </c>
      <c r="B6" s="142"/>
      <c r="C6" s="169" t="s">
        <v>323</v>
      </c>
      <c r="D6" s="170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96" t="s">
        <v>252</v>
      </c>
      <c r="B8" s="197"/>
      <c r="C8" s="169" t="s">
        <v>324</v>
      </c>
      <c r="D8" s="170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6" t="s">
        <v>253</v>
      </c>
      <c r="B10" s="188"/>
      <c r="C10" s="169" t="s">
        <v>325</v>
      </c>
      <c r="D10" s="170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9"/>
      <c r="B11" s="188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1" t="s">
        <v>254</v>
      </c>
      <c r="B12" s="142"/>
      <c r="C12" s="160" t="s">
        <v>326</v>
      </c>
      <c r="D12" s="185"/>
      <c r="E12" s="185"/>
      <c r="F12" s="185"/>
      <c r="G12" s="185"/>
      <c r="H12" s="185"/>
      <c r="I12" s="14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1" t="s">
        <v>255</v>
      </c>
      <c r="B14" s="142"/>
      <c r="C14" s="186" t="s">
        <v>327</v>
      </c>
      <c r="D14" s="187"/>
      <c r="E14" s="16"/>
      <c r="F14" s="160" t="s">
        <v>328</v>
      </c>
      <c r="G14" s="185"/>
      <c r="H14" s="185"/>
      <c r="I14" s="14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1" t="s">
        <v>256</v>
      </c>
      <c r="B16" s="142"/>
      <c r="C16" s="160" t="s">
        <v>329</v>
      </c>
      <c r="D16" s="185"/>
      <c r="E16" s="185"/>
      <c r="F16" s="185"/>
      <c r="G16" s="185"/>
      <c r="H16" s="185"/>
      <c r="I16" s="14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1" t="s">
        <v>257</v>
      </c>
      <c r="B18" s="142"/>
      <c r="C18" s="183" t="s">
        <v>330</v>
      </c>
      <c r="D18" s="139"/>
      <c r="E18" s="139"/>
      <c r="F18" s="139"/>
      <c r="G18" s="139"/>
      <c r="H18" s="139"/>
      <c r="I18" s="14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1" t="s">
        <v>258</v>
      </c>
      <c r="B20" s="142"/>
      <c r="C20" s="183" t="s">
        <v>331</v>
      </c>
      <c r="D20" s="139"/>
      <c r="E20" s="139"/>
      <c r="F20" s="139"/>
      <c r="G20" s="139"/>
      <c r="H20" s="139"/>
      <c r="I20" s="14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1" t="s">
        <v>259</v>
      </c>
      <c r="B22" s="142"/>
      <c r="C22" s="120">
        <v>133</v>
      </c>
      <c r="D22" s="160" t="s">
        <v>332</v>
      </c>
      <c r="E22" s="173"/>
      <c r="F22" s="174"/>
      <c r="G22" s="141"/>
      <c r="H22" s="184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1" t="s">
        <v>260</v>
      </c>
      <c r="B24" s="142"/>
      <c r="C24" s="120">
        <v>21</v>
      </c>
      <c r="D24" s="160" t="s">
        <v>333</v>
      </c>
      <c r="E24" s="173"/>
      <c r="F24" s="173"/>
      <c r="G24" s="174"/>
      <c r="H24" s="51" t="s">
        <v>261</v>
      </c>
      <c r="I24" s="121">
        <v>4387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41" t="s">
        <v>262</v>
      </c>
      <c r="B26" s="142"/>
      <c r="C26" s="122" t="s">
        <v>334</v>
      </c>
      <c r="D26" s="25"/>
      <c r="E26" s="33"/>
      <c r="F26" s="24"/>
      <c r="G26" s="175" t="s">
        <v>263</v>
      </c>
      <c r="H26" s="142"/>
      <c r="I26" s="123" t="s">
        <v>339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6" t="s">
        <v>264</v>
      </c>
      <c r="B28" s="177"/>
      <c r="C28" s="178"/>
      <c r="D28" s="178"/>
      <c r="E28" s="179" t="s">
        <v>265</v>
      </c>
      <c r="F28" s="180"/>
      <c r="G28" s="180"/>
      <c r="H28" s="181" t="s">
        <v>266</v>
      </c>
      <c r="I28" s="182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8"/>
      <c r="B30" s="161"/>
      <c r="C30" s="161"/>
      <c r="D30" s="162"/>
      <c r="E30" s="168"/>
      <c r="F30" s="161"/>
      <c r="G30" s="161"/>
      <c r="H30" s="169"/>
      <c r="I30" s="170"/>
      <c r="J30" s="10"/>
      <c r="K30" s="10"/>
      <c r="L30" s="10"/>
    </row>
    <row r="31" spans="1:12" ht="12.75">
      <c r="A31" s="93"/>
      <c r="B31" s="22"/>
      <c r="C31" s="21"/>
      <c r="D31" s="171"/>
      <c r="E31" s="171"/>
      <c r="F31" s="171"/>
      <c r="G31" s="172"/>
      <c r="H31" s="16"/>
      <c r="I31" s="100"/>
      <c r="J31" s="10"/>
      <c r="K31" s="10"/>
      <c r="L31" s="10"/>
    </row>
    <row r="32" spans="1:12" ht="12.75">
      <c r="A32" s="168"/>
      <c r="B32" s="161"/>
      <c r="C32" s="161"/>
      <c r="D32" s="162"/>
      <c r="E32" s="168"/>
      <c r="F32" s="161"/>
      <c r="G32" s="161"/>
      <c r="H32" s="169"/>
      <c r="I32" s="170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8"/>
      <c r="B34" s="161"/>
      <c r="C34" s="161"/>
      <c r="D34" s="162"/>
      <c r="E34" s="168"/>
      <c r="F34" s="161"/>
      <c r="G34" s="161"/>
      <c r="H34" s="169"/>
      <c r="I34" s="170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8"/>
      <c r="B36" s="161"/>
      <c r="C36" s="161"/>
      <c r="D36" s="162"/>
      <c r="E36" s="168"/>
      <c r="F36" s="161"/>
      <c r="G36" s="161"/>
      <c r="H36" s="169"/>
      <c r="I36" s="170"/>
      <c r="J36" s="10"/>
      <c r="K36" s="10"/>
      <c r="L36" s="10"/>
    </row>
    <row r="37" spans="1:12" ht="12.75">
      <c r="A37" s="102"/>
      <c r="B37" s="30"/>
      <c r="C37" s="163"/>
      <c r="D37" s="164"/>
      <c r="E37" s="16"/>
      <c r="F37" s="163"/>
      <c r="G37" s="164"/>
      <c r="H37" s="16"/>
      <c r="I37" s="94"/>
      <c r="J37" s="10"/>
      <c r="K37" s="10"/>
      <c r="L37" s="10"/>
    </row>
    <row r="38" spans="1:12" ht="12.75">
      <c r="A38" s="168"/>
      <c r="B38" s="161"/>
      <c r="C38" s="161"/>
      <c r="D38" s="162"/>
      <c r="E38" s="168"/>
      <c r="F38" s="161"/>
      <c r="G38" s="161"/>
      <c r="H38" s="169"/>
      <c r="I38" s="170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8"/>
      <c r="B40" s="161"/>
      <c r="C40" s="161"/>
      <c r="D40" s="162"/>
      <c r="E40" s="168"/>
      <c r="F40" s="161"/>
      <c r="G40" s="161"/>
      <c r="H40" s="169"/>
      <c r="I40" s="170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6" t="s">
        <v>267</v>
      </c>
      <c r="B44" s="137"/>
      <c r="C44" s="158" t="s">
        <v>349</v>
      </c>
      <c r="D44" s="159"/>
      <c r="E44" s="26"/>
      <c r="F44" s="160" t="s">
        <v>335</v>
      </c>
      <c r="G44" s="161"/>
      <c r="H44" s="161"/>
      <c r="I44" s="162"/>
      <c r="J44" s="10"/>
      <c r="K44" s="10"/>
      <c r="L44" s="10"/>
    </row>
    <row r="45" spans="1:12" ht="12.75">
      <c r="A45" s="102"/>
      <c r="B45" s="30"/>
      <c r="C45" s="163"/>
      <c r="D45" s="164"/>
      <c r="E45" s="16"/>
      <c r="F45" s="163"/>
      <c r="G45" s="165"/>
      <c r="H45" s="35"/>
      <c r="I45" s="106"/>
      <c r="J45" s="10"/>
      <c r="K45" s="10"/>
      <c r="L45" s="10"/>
    </row>
    <row r="46" spans="1:12" ht="12.75">
      <c r="A46" s="136" t="s">
        <v>268</v>
      </c>
      <c r="B46" s="137"/>
      <c r="C46" s="160" t="s">
        <v>346</v>
      </c>
      <c r="D46" s="166"/>
      <c r="E46" s="166"/>
      <c r="F46" s="166"/>
      <c r="G46" s="166"/>
      <c r="H46" s="166"/>
      <c r="I46" s="167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6" t="s">
        <v>270</v>
      </c>
      <c r="B48" s="137"/>
      <c r="C48" s="143" t="s">
        <v>348</v>
      </c>
      <c r="D48" s="144"/>
      <c r="E48" s="151"/>
      <c r="F48" s="16"/>
      <c r="G48" s="51" t="s">
        <v>271</v>
      </c>
      <c r="H48" s="143" t="s">
        <v>336</v>
      </c>
      <c r="I48" s="151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6" t="s">
        <v>257</v>
      </c>
      <c r="B50" s="137"/>
      <c r="C50" s="138" t="s">
        <v>347</v>
      </c>
      <c r="D50" s="139"/>
      <c r="E50" s="139"/>
      <c r="F50" s="139"/>
      <c r="G50" s="139"/>
      <c r="H50" s="139"/>
      <c r="I50" s="140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1" t="s">
        <v>272</v>
      </c>
      <c r="B52" s="142"/>
      <c r="C52" s="143" t="s">
        <v>337</v>
      </c>
      <c r="D52" s="144"/>
      <c r="E52" s="144"/>
      <c r="F52" s="144"/>
      <c r="G52" s="144"/>
      <c r="H52" s="144"/>
      <c r="I52" s="145"/>
      <c r="J52" s="10"/>
      <c r="K52" s="10"/>
      <c r="L52" s="10"/>
    </row>
    <row r="53" spans="1:12" ht="12.75">
      <c r="A53" s="107"/>
      <c r="B53" s="20"/>
      <c r="C53" s="154" t="s">
        <v>273</v>
      </c>
      <c r="D53" s="154"/>
      <c r="E53" s="154"/>
      <c r="F53" s="154"/>
      <c r="G53" s="154"/>
      <c r="H53" s="154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46" t="s">
        <v>274</v>
      </c>
      <c r="C55" s="147"/>
      <c r="D55" s="147"/>
      <c r="E55" s="147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8" t="s">
        <v>306</v>
      </c>
      <c r="C56" s="149"/>
      <c r="D56" s="149"/>
      <c r="E56" s="149"/>
      <c r="F56" s="149"/>
      <c r="G56" s="149"/>
      <c r="H56" s="149"/>
      <c r="I56" s="150"/>
      <c r="J56" s="10"/>
      <c r="K56" s="10"/>
      <c r="L56" s="10"/>
    </row>
    <row r="57" spans="1:12" ht="12.75">
      <c r="A57" s="107"/>
      <c r="B57" s="148" t="s">
        <v>307</v>
      </c>
      <c r="C57" s="149"/>
      <c r="D57" s="149"/>
      <c r="E57" s="149"/>
      <c r="F57" s="149"/>
      <c r="G57" s="149"/>
      <c r="H57" s="149"/>
      <c r="I57" s="109"/>
      <c r="J57" s="10"/>
      <c r="K57" s="10"/>
      <c r="L57" s="10"/>
    </row>
    <row r="58" spans="1:12" ht="12.75">
      <c r="A58" s="107"/>
      <c r="B58" s="148" t="s">
        <v>308</v>
      </c>
      <c r="C58" s="149"/>
      <c r="D58" s="149"/>
      <c r="E58" s="149"/>
      <c r="F58" s="149"/>
      <c r="G58" s="149"/>
      <c r="H58" s="149"/>
      <c r="I58" s="150"/>
      <c r="J58" s="10"/>
      <c r="K58" s="10"/>
      <c r="L58" s="10"/>
    </row>
    <row r="59" spans="1:12" ht="12.75">
      <c r="A59" s="107"/>
      <c r="B59" s="148" t="s">
        <v>309</v>
      </c>
      <c r="C59" s="149"/>
      <c r="D59" s="149"/>
      <c r="E59" s="149"/>
      <c r="F59" s="149"/>
      <c r="G59" s="149"/>
      <c r="H59" s="149"/>
      <c r="I59" s="150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55" t="s">
        <v>277</v>
      </c>
      <c r="H62" s="156"/>
      <c r="I62" s="157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4"/>
      <c r="H63" s="135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Goran.Pavlovic@trs.ina.hr 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75" zoomScalePageLayoutView="0" workbookViewId="0" topLeftCell="A1">
      <selection activeCell="J78" sqref="J78:K78"/>
    </sheetView>
  </sheetViews>
  <sheetFormatPr defaultColWidth="9.140625" defaultRowHeight="12.75"/>
  <cols>
    <col min="1" max="9" width="9.140625" style="52" customWidth="1"/>
    <col min="10" max="10" width="12.140625" style="52" bestFit="1" customWidth="1"/>
    <col min="11" max="11" width="13.57421875" style="52" bestFit="1" customWidth="1"/>
    <col min="12" max="16384" width="9.140625" style="52" customWidth="1"/>
  </cols>
  <sheetData>
    <row r="1" spans="1:11" ht="12.75" customHeight="1">
      <c r="A1" s="208" t="s">
        <v>153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09" t="s">
        <v>340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>
      <c r="A3" s="210" t="s">
        <v>338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2.5">
      <c r="A4" s="213" t="s">
        <v>59</v>
      </c>
      <c r="B4" s="214"/>
      <c r="C4" s="214"/>
      <c r="D4" s="214"/>
      <c r="E4" s="214"/>
      <c r="F4" s="214"/>
      <c r="G4" s="214"/>
      <c r="H4" s="215"/>
      <c r="I4" s="58" t="s">
        <v>278</v>
      </c>
      <c r="J4" s="59" t="s">
        <v>319</v>
      </c>
      <c r="K4" s="60" t="s">
        <v>320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16366000000</v>
      </c>
      <c r="K8" s="53">
        <f>K9+K16+K26+K35+K39</f>
        <v>15682000000</v>
      </c>
    </row>
    <row r="9" spans="1:11" ht="12.75">
      <c r="A9" s="216" t="s">
        <v>205</v>
      </c>
      <c r="B9" s="217"/>
      <c r="C9" s="217"/>
      <c r="D9" s="217"/>
      <c r="E9" s="217"/>
      <c r="F9" s="217"/>
      <c r="G9" s="217"/>
      <c r="H9" s="218"/>
      <c r="I9" s="1">
        <v>3</v>
      </c>
      <c r="J9" s="53">
        <f>SUM(J10:J15)</f>
        <v>426000000</v>
      </c>
      <c r="K9" s="53">
        <f>SUM(K10:K15)</f>
        <v>399000000</v>
      </c>
    </row>
    <row r="10" spans="1:11" ht="12.75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/>
      <c r="K10" s="7"/>
    </row>
    <row r="11" spans="1:11" ht="12.75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163000000</v>
      </c>
      <c r="K11" s="7">
        <v>157000000</v>
      </c>
    </row>
    <row r="12" spans="1:11" ht="12.75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/>
      <c r="K12" s="7"/>
    </row>
    <row r="13" spans="1:11" ht="12.75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7">
        <v>41000000</v>
      </c>
      <c r="K13" s="7">
        <v>20000000</v>
      </c>
    </row>
    <row r="14" spans="1:11" ht="12.75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7">
        <v>222000000</v>
      </c>
      <c r="K14" s="7">
        <v>222000000</v>
      </c>
    </row>
    <row r="15" spans="1:11" ht="12.75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7"/>
      <c r="K15" s="7"/>
    </row>
    <row r="16" spans="1:11" ht="12.75">
      <c r="A16" s="216" t="s">
        <v>206</v>
      </c>
      <c r="B16" s="217"/>
      <c r="C16" s="217"/>
      <c r="D16" s="217"/>
      <c r="E16" s="217"/>
      <c r="F16" s="217"/>
      <c r="G16" s="217"/>
      <c r="H16" s="218"/>
      <c r="I16" s="1">
        <v>10</v>
      </c>
      <c r="J16" s="53">
        <f>SUM(J17:J25)</f>
        <v>11557000000</v>
      </c>
      <c r="K16" s="53">
        <f>SUM(K17:K25)</f>
        <v>11207000000</v>
      </c>
    </row>
    <row r="17" spans="1:11" ht="12.75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1022000000</v>
      </c>
      <c r="K17" s="7">
        <v>1005000000</v>
      </c>
    </row>
    <row r="18" spans="1:11" ht="12.75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5183000000</v>
      </c>
      <c r="K18" s="7">
        <v>5245000000</v>
      </c>
    </row>
    <row r="19" spans="1:11" ht="12.75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2538000000</v>
      </c>
      <c r="K19" s="7">
        <v>2607000000</v>
      </c>
    </row>
    <row r="20" spans="1:11" ht="12.75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267000000</v>
      </c>
      <c r="K20" s="7">
        <v>240000000</v>
      </c>
    </row>
    <row r="21" spans="1:11" ht="12.75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/>
      <c r="K21" s="7"/>
    </row>
    <row r="22" spans="1:11" ht="12.75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15000000</v>
      </c>
      <c r="K22" s="7">
        <v>37000000</v>
      </c>
    </row>
    <row r="23" spans="1:11" ht="12.75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2525000000</v>
      </c>
      <c r="K23" s="7">
        <v>2066000000</v>
      </c>
    </row>
    <row r="24" spans="1:11" ht="12.75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3000000</v>
      </c>
      <c r="K24" s="7">
        <v>3000000</v>
      </c>
    </row>
    <row r="25" spans="1:11" ht="12.75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4000000</v>
      </c>
      <c r="K25" s="7">
        <v>4000000</v>
      </c>
    </row>
    <row r="26" spans="1:11" ht="12.75">
      <c r="A26" s="216" t="s">
        <v>190</v>
      </c>
      <c r="B26" s="217"/>
      <c r="C26" s="217"/>
      <c r="D26" s="217"/>
      <c r="E26" s="217"/>
      <c r="F26" s="217"/>
      <c r="G26" s="217"/>
      <c r="H26" s="218"/>
      <c r="I26" s="1">
        <v>20</v>
      </c>
      <c r="J26" s="53">
        <f>SUM(J27:J34)</f>
        <v>2295000000</v>
      </c>
      <c r="K26" s="53">
        <f>SUM(K27:K34)</f>
        <v>2310000000</v>
      </c>
    </row>
    <row r="27" spans="1:11" ht="12.75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1000000000</v>
      </c>
      <c r="K27" s="7">
        <v>805000000</v>
      </c>
    </row>
    <row r="28" spans="1:11" ht="12.75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>
        <v>678000000</v>
      </c>
      <c r="K28" s="7">
        <v>795000000</v>
      </c>
    </row>
    <row r="29" spans="1:11" ht="12.75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>
        <v>29000000</v>
      </c>
      <c r="K29" s="7">
        <v>27000000</v>
      </c>
    </row>
    <row r="30" spans="1:11" ht="12.75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/>
      <c r="K30" s="7"/>
    </row>
    <row r="31" spans="1:11" ht="12.75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/>
      <c r="K31" s="7"/>
    </row>
    <row r="32" spans="1:11" ht="12.75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7000000</v>
      </c>
      <c r="K32" s="7">
        <v>7000000</v>
      </c>
    </row>
    <row r="33" spans="1:11" ht="12.75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>
        <v>581000000</v>
      </c>
      <c r="K33" s="7">
        <v>676000000</v>
      </c>
    </row>
    <row r="34" spans="1:11" ht="12.75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/>
      <c r="K34" s="7"/>
    </row>
    <row r="35" spans="1:11" ht="12.75">
      <c r="A35" s="216" t="s">
        <v>184</v>
      </c>
      <c r="B35" s="217"/>
      <c r="C35" s="217"/>
      <c r="D35" s="217"/>
      <c r="E35" s="217"/>
      <c r="F35" s="217"/>
      <c r="G35" s="217"/>
      <c r="H35" s="218"/>
      <c r="I35" s="1">
        <v>29</v>
      </c>
      <c r="J35" s="53">
        <f>SUM(J36:J38)</f>
        <v>93000000</v>
      </c>
      <c r="K35" s="53">
        <f>SUM(K36:K38)</f>
        <v>82000000</v>
      </c>
    </row>
    <row r="36" spans="1:11" ht="12.75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>
        <v>11000000</v>
      </c>
      <c r="K36" s="7">
        <v>11000000</v>
      </c>
    </row>
    <row r="37" spans="1:11" ht="12.75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>
        <v>82000000</v>
      </c>
      <c r="K37" s="7">
        <v>71000000</v>
      </c>
    </row>
    <row r="38" spans="1:11" ht="12.75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/>
      <c r="K38" s="7"/>
    </row>
    <row r="39" spans="1:11" ht="12.75">
      <c r="A39" s="216" t="s">
        <v>185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>
        <v>1995000000</v>
      </c>
      <c r="K39" s="7">
        <v>1684000000</v>
      </c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3408000000</v>
      </c>
      <c r="K40" s="53">
        <f>K41+K49+K56+K64</f>
        <v>4429000000</v>
      </c>
    </row>
    <row r="41" spans="1:11" ht="12.75">
      <c r="A41" s="216" t="s">
        <v>100</v>
      </c>
      <c r="B41" s="217"/>
      <c r="C41" s="217"/>
      <c r="D41" s="217"/>
      <c r="E41" s="217"/>
      <c r="F41" s="217"/>
      <c r="G41" s="217"/>
      <c r="H41" s="218"/>
      <c r="I41" s="1">
        <v>35</v>
      </c>
      <c r="J41" s="53">
        <f>SUM(J42:J48)</f>
        <v>1597000000</v>
      </c>
      <c r="K41" s="53">
        <f>SUM(K42:K48)</f>
        <v>1802000000</v>
      </c>
    </row>
    <row r="42" spans="1:11" ht="12.75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531000000</v>
      </c>
      <c r="K42" s="7">
        <v>608000000</v>
      </c>
    </row>
    <row r="43" spans="1:11" ht="12.75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>
        <v>515000000</v>
      </c>
      <c r="K43" s="7">
        <v>564000000</v>
      </c>
    </row>
    <row r="44" spans="1:11" ht="12.75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>
        <v>375000000</v>
      </c>
      <c r="K44" s="7">
        <v>563000000</v>
      </c>
    </row>
    <row r="45" spans="1:11" ht="12.75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176000000</v>
      </c>
      <c r="K45" s="7">
        <v>67000000</v>
      </c>
    </row>
    <row r="46" spans="1:11" ht="12.75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/>
      <c r="K46" s="7"/>
    </row>
    <row r="47" spans="1:11" ht="12.75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/>
      <c r="K47" s="7"/>
    </row>
    <row r="48" spans="1:11" ht="12.75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/>
      <c r="K48" s="7"/>
    </row>
    <row r="49" spans="1:11" ht="12.75">
      <c r="A49" s="216" t="s">
        <v>101</v>
      </c>
      <c r="B49" s="217"/>
      <c r="C49" s="217"/>
      <c r="D49" s="217"/>
      <c r="E49" s="217"/>
      <c r="F49" s="217"/>
      <c r="G49" s="217"/>
      <c r="H49" s="218"/>
      <c r="I49" s="1">
        <v>43</v>
      </c>
      <c r="J49" s="53">
        <f>SUM(J50:J55)</f>
        <v>1408000000</v>
      </c>
      <c r="K49" s="53">
        <f>SUM(K50:K55)</f>
        <v>1727000000</v>
      </c>
    </row>
    <row r="50" spans="1:11" ht="12.75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>
        <v>140000000</v>
      </c>
      <c r="K50" s="7">
        <v>258000000</v>
      </c>
    </row>
    <row r="51" spans="1:11" ht="12.75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1176000000</v>
      </c>
      <c r="K51" s="7">
        <v>1315000000</v>
      </c>
    </row>
    <row r="52" spans="1:11" ht="12.75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/>
      <c r="K52" s="7"/>
    </row>
    <row r="53" spans="1:11" ht="12.75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3000000</v>
      </c>
      <c r="K53" s="7">
        <v>3000000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21000000</v>
      </c>
      <c r="K54" s="7">
        <v>92000000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68000000</v>
      </c>
      <c r="K55" s="7">
        <v>59000000</v>
      </c>
    </row>
    <row r="56" spans="1:11" ht="12.75">
      <c r="A56" s="216" t="s">
        <v>102</v>
      </c>
      <c r="B56" s="217"/>
      <c r="C56" s="217"/>
      <c r="D56" s="217"/>
      <c r="E56" s="217"/>
      <c r="F56" s="217"/>
      <c r="G56" s="217"/>
      <c r="H56" s="218"/>
      <c r="I56" s="1">
        <v>50</v>
      </c>
      <c r="J56" s="53">
        <f>SUM(J57:J63)</f>
        <v>208000000</v>
      </c>
      <c r="K56" s="53">
        <f>SUM(K57:K63)</f>
        <v>400000000</v>
      </c>
    </row>
    <row r="57" spans="1:11" ht="12.75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>
        <v>0</v>
      </c>
      <c r="K57" s="7">
        <v>330000000</v>
      </c>
    </row>
    <row r="58" spans="1:11" ht="12.75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/>
      <c r="K58" s="7"/>
    </row>
    <row r="59" spans="1:11" ht="12.75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/>
      <c r="K59" s="7"/>
    </row>
    <row r="60" spans="1:11" ht="12.75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/>
      <c r="K60" s="7"/>
    </row>
    <row r="61" spans="1:11" ht="12.75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/>
      <c r="K61" s="7"/>
    </row>
    <row r="62" spans="1:11" ht="12.75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178000000</v>
      </c>
      <c r="K62" s="7">
        <v>14000000</v>
      </c>
    </row>
    <row r="63" spans="1:11" ht="12.75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>
        <v>30000000</v>
      </c>
      <c r="K63" s="7">
        <v>56000000</v>
      </c>
    </row>
    <row r="64" spans="1:11" ht="12.75">
      <c r="A64" s="216" t="s">
        <v>207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195000000</v>
      </c>
      <c r="K64" s="7">
        <v>500000000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42000000</v>
      </c>
      <c r="K65" s="7">
        <v>34000000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19816000000</v>
      </c>
      <c r="K66" s="53">
        <f>K7+K8+K40+K65</f>
        <v>20145000000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222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f>J70+J71+J72+J78+J79+J82+J85</f>
        <v>10509000000</v>
      </c>
      <c r="K69" s="54">
        <f>K70+K71+K72+K78+K79+K82+K85</f>
        <v>10767000000</v>
      </c>
    </row>
    <row r="70" spans="1:11" ht="12.75">
      <c r="A70" s="216" t="s">
        <v>141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9000000000</v>
      </c>
      <c r="K70" s="7">
        <v>9000000000</v>
      </c>
    </row>
    <row r="71" spans="1:11" ht="12.75">
      <c r="A71" s="216" t="s">
        <v>142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/>
      <c r="K71" s="7"/>
    </row>
    <row r="72" spans="1:11" ht="12.75">
      <c r="A72" s="216" t="s">
        <v>143</v>
      </c>
      <c r="B72" s="217"/>
      <c r="C72" s="217"/>
      <c r="D72" s="217"/>
      <c r="E72" s="217"/>
      <c r="F72" s="217"/>
      <c r="G72" s="217"/>
      <c r="H72" s="218"/>
      <c r="I72" s="1">
        <v>65</v>
      </c>
      <c r="J72" s="53">
        <f>J73+J74-J75+J76+J77</f>
        <v>1603000000</v>
      </c>
      <c r="K72" s="53">
        <f>K73+K74-K75+K76+K77</f>
        <v>1308000000</v>
      </c>
    </row>
    <row r="73" spans="1:11" ht="12.75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330000000</v>
      </c>
      <c r="K73" s="7">
        <v>20000000</v>
      </c>
    </row>
    <row r="74" spans="1:11" ht="12.75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/>
      <c r="K74" s="7"/>
    </row>
    <row r="75" spans="1:11" ht="12.75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/>
      <c r="K75" s="7"/>
    </row>
    <row r="76" spans="1:11" ht="12.75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/>
      <c r="K76" s="7"/>
    </row>
    <row r="77" spans="1:11" ht="12.75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1273000000</v>
      </c>
      <c r="K77" s="7">
        <v>1288000000</v>
      </c>
    </row>
    <row r="78" spans="1:11" ht="12.75">
      <c r="A78" s="216" t="s">
        <v>136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>
        <v>216000000</v>
      </c>
      <c r="K78" s="7">
        <v>299000000</v>
      </c>
    </row>
    <row r="79" spans="1:11" ht="12.75">
      <c r="A79" s="216" t="s">
        <v>238</v>
      </c>
      <c r="B79" s="217"/>
      <c r="C79" s="217"/>
      <c r="D79" s="217"/>
      <c r="E79" s="217"/>
      <c r="F79" s="217"/>
      <c r="G79" s="217"/>
      <c r="H79" s="218"/>
      <c r="I79" s="1">
        <v>72</v>
      </c>
      <c r="J79" s="53">
        <f>J80-J81</f>
        <v>892000000</v>
      </c>
      <c r="K79" s="53">
        <f>K80-K81</f>
        <v>0</v>
      </c>
    </row>
    <row r="80" spans="1:11" ht="12.75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892000000</v>
      </c>
      <c r="K80" s="7">
        <v>0</v>
      </c>
    </row>
    <row r="81" spans="1:11" ht="12.75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/>
      <c r="K81" s="7"/>
    </row>
    <row r="82" spans="1:11" ht="12.75">
      <c r="A82" s="216" t="s">
        <v>239</v>
      </c>
      <c r="B82" s="217"/>
      <c r="C82" s="217"/>
      <c r="D82" s="217"/>
      <c r="E82" s="217"/>
      <c r="F82" s="217"/>
      <c r="G82" s="217"/>
      <c r="H82" s="218"/>
      <c r="I82" s="1">
        <v>75</v>
      </c>
      <c r="J82" s="53">
        <f>J83-J84</f>
        <v>-1202000000</v>
      </c>
      <c r="K82" s="53">
        <f>K83-K84</f>
        <v>160000000</v>
      </c>
    </row>
    <row r="83" spans="1:11" ht="12.75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/>
      <c r="K83" s="7">
        <v>160000000</v>
      </c>
    </row>
    <row r="84" spans="1:11" ht="12.75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>
        <v>1202000000</v>
      </c>
      <c r="K84" s="7"/>
    </row>
    <row r="85" spans="1:11" ht="12.75">
      <c r="A85" s="216" t="s">
        <v>173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3791000000</v>
      </c>
      <c r="K86" s="53">
        <f>SUM(K87:K89)</f>
        <v>3479000000</v>
      </c>
    </row>
    <row r="87" spans="1:11" ht="12.75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>
        <f>71000000-1000000</f>
        <v>70000000</v>
      </c>
      <c r="K87" s="7">
        <v>48000000</v>
      </c>
    </row>
    <row r="88" spans="1:11" ht="12.75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/>
      <c r="K88" s="7"/>
    </row>
    <row r="89" spans="1:11" ht="12.75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f>3722000000-1000000</f>
        <v>3721000000</v>
      </c>
      <c r="K89" s="7">
        <v>3431000000</v>
      </c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465000000</v>
      </c>
      <c r="K90" s="53">
        <f>SUM(K91:K99)</f>
        <v>331000000</v>
      </c>
    </row>
    <row r="91" spans="1:11" ht="12.75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/>
      <c r="K91" s="7"/>
    </row>
    <row r="92" spans="1:11" ht="12.75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/>
      <c r="K92" s="7"/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400000000</v>
      </c>
      <c r="K93" s="7">
        <v>271000000</v>
      </c>
    </row>
    <row r="94" spans="1:11" ht="12.75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/>
      <c r="K94" s="7"/>
    </row>
    <row r="95" spans="1:11" ht="12.75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/>
      <c r="K95" s="7"/>
    </row>
    <row r="96" spans="1:11" ht="12.75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/>
      <c r="K96" s="7"/>
    </row>
    <row r="97" spans="1:11" ht="12.75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/>
      <c r="K97" s="7"/>
    </row>
    <row r="98" spans="1:11" ht="12.75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>
        <v>65000000</v>
      </c>
      <c r="K98" s="7">
        <v>60000000</v>
      </c>
    </row>
    <row r="99" spans="1:11" ht="12.75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4962000000</v>
      </c>
      <c r="K100" s="53">
        <f>SUM(K101:K112)</f>
        <v>5463000000</v>
      </c>
    </row>
    <row r="101" spans="1:11" ht="12.75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488000000</v>
      </c>
      <c r="K101" s="7">
        <v>560000000</v>
      </c>
    </row>
    <row r="102" spans="1:11" ht="12.75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/>
      <c r="K102" s="7"/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2641000000</v>
      </c>
      <c r="K103" s="7">
        <v>2622000000</v>
      </c>
    </row>
    <row r="104" spans="1:11" ht="12.75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23000000</v>
      </c>
      <c r="K104" s="7">
        <v>36000000</v>
      </c>
    </row>
    <row r="105" spans="1:11" ht="12.75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967000000</v>
      </c>
      <c r="K105" s="7">
        <v>1498000000</v>
      </c>
    </row>
    <row r="106" spans="1:11" ht="12.75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/>
      <c r="K106" s="7"/>
    </row>
    <row r="107" spans="1:11" ht="12.75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/>
      <c r="K107" s="7"/>
    </row>
    <row r="108" spans="1:11" ht="12.75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83000000</v>
      </c>
      <c r="K108" s="7">
        <v>53000000</v>
      </c>
    </row>
    <row r="109" spans="1:11" ht="12.75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606000000</v>
      </c>
      <c r="K109" s="7">
        <v>552000000</v>
      </c>
    </row>
    <row r="110" spans="1:11" ht="12.75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/>
      <c r="K110" s="7"/>
    </row>
    <row r="111" spans="1:11" ht="12.75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/>
      <c r="K111" s="7"/>
    </row>
    <row r="112" spans="1:11" ht="12.75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154000000</v>
      </c>
      <c r="K112" s="7">
        <v>142000000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89000000</v>
      </c>
      <c r="K113" s="7">
        <v>105000000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19816000000</v>
      </c>
      <c r="K114" s="53">
        <f>K69+K86+K90+K100+K113</f>
        <v>20145000000</v>
      </c>
    </row>
    <row r="115" spans="1:11" ht="12.75">
      <c r="A115" s="230" t="s">
        <v>57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/>
      <c r="K115" s="8"/>
    </row>
    <row r="116" spans="1:11" ht="12.75">
      <c r="A116" s="222" t="s">
        <v>310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6"/>
      <c r="J117" s="236"/>
      <c r="K117" s="237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/>
      <c r="K118" s="7"/>
    </row>
    <row r="119" spans="1:11" ht="12.75">
      <c r="A119" s="238" t="s">
        <v>9</v>
      </c>
      <c r="B119" s="239"/>
      <c r="C119" s="239"/>
      <c r="D119" s="239"/>
      <c r="E119" s="239"/>
      <c r="F119" s="239"/>
      <c r="G119" s="239"/>
      <c r="H119" s="240"/>
      <c r="I119" s="4">
        <v>110</v>
      </c>
      <c r="J119" s="8"/>
      <c r="K119" s="8"/>
    </row>
    <row r="120" spans="1:11" ht="12.75">
      <c r="A120" s="241" t="s">
        <v>311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SheetLayoutView="69" zoomScalePageLayoutView="0" workbookViewId="0" topLeftCell="A1">
      <selection activeCell="N56" sqref="N56"/>
    </sheetView>
  </sheetViews>
  <sheetFormatPr defaultColWidth="9.140625" defaultRowHeight="12.75"/>
  <cols>
    <col min="1" max="9" width="9.140625" style="52" customWidth="1"/>
    <col min="10" max="10" width="12.140625" style="52" bestFit="1" customWidth="1"/>
    <col min="11" max="11" width="11.28125" style="52" bestFit="1" customWidth="1"/>
    <col min="12" max="12" width="11.57421875" style="52" bestFit="1" customWidth="1"/>
    <col min="13" max="13" width="10.7109375" style="52" bestFit="1" customWidth="1"/>
    <col min="14" max="16384" width="9.140625" style="52" customWidth="1"/>
  </cols>
  <sheetData>
    <row r="1" spans="1:13" ht="12.75" customHeight="1">
      <c r="A1" s="208" t="s">
        <v>154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 customHeight="1">
      <c r="A2" s="252" t="s">
        <v>343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43" t="s">
        <v>338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3.25">
      <c r="A4" s="244" t="s">
        <v>59</v>
      </c>
      <c r="B4" s="244"/>
      <c r="C4" s="244"/>
      <c r="D4" s="244"/>
      <c r="E4" s="244"/>
      <c r="F4" s="244"/>
      <c r="G4" s="244"/>
      <c r="H4" s="244"/>
      <c r="I4" s="58" t="s">
        <v>279</v>
      </c>
      <c r="J4" s="245" t="s">
        <v>319</v>
      </c>
      <c r="K4" s="245"/>
      <c r="L4" s="245" t="s">
        <v>320</v>
      </c>
      <c r="M4" s="245"/>
    </row>
    <row r="5" spans="1:13" ht="22.5">
      <c r="A5" s="244"/>
      <c r="B5" s="244"/>
      <c r="C5" s="244"/>
      <c r="D5" s="244"/>
      <c r="E5" s="244"/>
      <c r="F5" s="244"/>
      <c r="G5" s="244"/>
      <c r="H5" s="244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4">
        <f>SUM(J8:J9)</f>
        <v>17469000000</v>
      </c>
      <c r="K7" s="54">
        <f>SUM(K8:K9)</f>
        <v>3680000000</v>
      </c>
      <c r="L7" s="54">
        <f>SUM(L8:L9)</f>
        <v>14944000000</v>
      </c>
      <c r="M7" s="54">
        <f>SUM(M8:M9)</f>
        <v>4527000000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17161000000</v>
      </c>
      <c r="K8" s="7">
        <v>3599000000</v>
      </c>
      <c r="L8" s="7">
        <v>14642000000</v>
      </c>
      <c r="M8" s="7">
        <v>4357000000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308000000</v>
      </c>
      <c r="K9" s="7">
        <v>81000000</v>
      </c>
      <c r="L9" s="7">
        <v>302000000</v>
      </c>
      <c r="M9" s="7">
        <v>170000000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18635000000</v>
      </c>
      <c r="K10" s="53">
        <f>K11+K12+K16+K20+K21+K22+K25+K26</f>
        <v>5627000000</v>
      </c>
      <c r="L10" s="53">
        <f>L11+L12+L16+L20+L21+L22+L25+L26</f>
        <v>14037000000</v>
      </c>
      <c r="M10" s="53">
        <f>M11+M12+M16+M20+M21+M22+M25+M26</f>
        <v>4125000000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>
        <v>233000000</v>
      </c>
      <c r="K11" s="7">
        <v>307000000</v>
      </c>
      <c r="L11" s="7">
        <v>-256000000</v>
      </c>
      <c r="M11" s="7">
        <v>-98000000</v>
      </c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12683000000</v>
      </c>
      <c r="K12" s="53">
        <f>SUM(K13:K15)</f>
        <v>2427000000</v>
      </c>
      <c r="L12" s="53">
        <f>SUM(L13:L15)</f>
        <v>10952000000</v>
      </c>
      <c r="M12" s="53">
        <f>SUM(M13:M15)</f>
        <v>3231000000</v>
      </c>
    </row>
    <row r="13" spans="1:13" ht="12.75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8102000000</v>
      </c>
      <c r="K13" s="7">
        <v>1446000000</v>
      </c>
      <c r="L13" s="7">
        <v>7230000000</v>
      </c>
      <c r="M13" s="7">
        <v>2483000000</v>
      </c>
    </row>
    <row r="14" spans="1:13" ht="12.75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f>2495000000-1000000</f>
        <v>2494000000</v>
      </c>
      <c r="K14" s="7">
        <f>471000000-1000000</f>
        <v>470000000</v>
      </c>
      <c r="L14" s="7">
        <v>1889000000</v>
      </c>
      <c r="M14" s="7">
        <v>271000000</v>
      </c>
    </row>
    <row r="15" spans="1:13" ht="12.75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f>2087000000</f>
        <v>2087000000</v>
      </c>
      <c r="K15" s="7">
        <v>511000000</v>
      </c>
      <c r="L15" s="7">
        <f>1832000000+1000000</f>
        <v>1833000000</v>
      </c>
      <c r="M15" s="7">
        <f>476000000+1000000</f>
        <v>477000000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1354000000</v>
      </c>
      <c r="K16" s="53">
        <f>SUM(K17:K19)</f>
        <v>325000000</v>
      </c>
      <c r="L16" s="53">
        <f>SUM(L17:L19)</f>
        <v>973000000</v>
      </c>
      <c r="M16" s="53">
        <f>SUM(M17:M19)</f>
        <v>196000000</v>
      </c>
    </row>
    <row r="17" spans="1:13" ht="12.75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779000000</v>
      </c>
      <c r="K17" s="7">
        <v>188000000</v>
      </c>
      <c r="L17" s="7">
        <v>545000000</v>
      </c>
      <c r="M17" s="7">
        <v>116000000</v>
      </c>
    </row>
    <row r="18" spans="1:13" ht="12.75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372000000</v>
      </c>
      <c r="K18" s="7">
        <v>89000000</v>
      </c>
      <c r="L18" s="7">
        <v>284000000</v>
      </c>
      <c r="M18" s="7">
        <v>51000000</v>
      </c>
    </row>
    <row r="19" spans="1:13" ht="12.75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203000000</v>
      </c>
      <c r="K19" s="7">
        <v>48000000</v>
      </c>
      <c r="L19" s="7">
        <v>144000000</v>
      </c>
      <c r="M19" s="7">
        <v>29000000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2078000000</v>
      </c>
      <c r="K20" s="7">
        <v>914000000</v>
      </c>
      <c r="L20" s="7">
        <v>1600000000</v>
      </c>
      <c r="M20" s="7">
        <v>424000000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826000000</v>
      </c>
      <c r="K21" s="7">
        <f>273000000+1000000</f>
        <v>274000000</v>
      </c>
      <c r="L21" s="7">
        <f>1007000000-1000000</f>
        <v>1006000000</v>
      </c>
      <c r="M21" s="7">
        <f>339000000-1000000</f>
        <v>338000000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1213000000</v>
      </c>
      <c r="K22" s="53">
        <f>SUM(K23:K24)</f>
        <v>1094000000</v>
      </c>
      <c r="L22" s="53">
        <f>SUM(L23:L24)</f>
        <v>108000000</v>
      </c>
      <c r="M22" s="53">
        <f>SUM(M23:M24)</f>
        <v>52000000</v>
      </c>
    </row>
    <row r="23" spans="1:13" ht="12.75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>
        <f>1015000000+1000000</f>
        <v>1016000000</v>
      </c>
      <c r="K23" s="7">
        <v>983000000</v>
      </c>
      <c r="L23" s="7">
        <v>47000000</v>
      </c>
      <c r="M23" s="7">
        <v>24000000</v>
      </c>
    </row>
    <row r="24" spans="1:13" ht="12.75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>
        <v>197000000</v>
      </c>
      <c r="K24" s="7">
        <v>111000000</v>
      </c>
      <c r="L24" s="7">
        <v>61000000</v>
      </c>
      <c r="M24" s="7">
        <v>28000000</v>
      </c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>
        <v>248000000</v>
      </c>
      <c r="K25" s="7">
        <v>286000000</v>
      </c>
      <c r="L25" s="7">
        <v>-346000000</v>
      </c>
      <c r="M25" s="7">
        <v>-18000000</v>
      </c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/>
      <c r="K26" s="7">
        <v>0</v>
      </c>
      <c r="L26" s="7"/>
      <c r="M26" s="7">
        <v>0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306000000</v>
      </c>
      <c r="K27" s="53">
        <f>SUM(K28:K32)</f>
        <v>121000000</v>
      </c>
      <c r="L27" s="53">
        <f>SUM(L28:L32)</f>
        <v>155000000</v>
      </c>
      <c r="M27" s="53">
        <f>SUM(M28:M32)</f>
        <v>-44000000</v>
      </c>
    </row>
    <row r="28" spans="1:13" ht="29.25" customHeight="1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219000000</v>
      </c>
      <c r="K28" s="7">
        <v>113000000</v>
      </c>
      <c r="L28" s="7">
        <v>92000000</v>
      </c>
      <c r="M28" s="7">
        <v>45000000</v>
      </c>
    </row>
    <row r="29" spans="1:13" ht="21" customHeight="1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65000000</v>
      </c>
      <c r="K29" s="7">
        <v>4000000</v>
      </c>
      <c r="L29" s="7">
        <v>44000000</v>
      </c>
      <c r="M29" s="7">
        <v>-90000000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22000000</v>
      </c>
      <c r="K32" s="7">
        <v>4000000</v>
      </c>
      <c r="L32" s="7">
        <v>19000000</v>
      </c>
      <c r="M32" s="7">
        <v>1000000</v>
      </c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638000000</v>
      </c>
      <c r="K33" s="53">
        <f>SUM(K34:K37)</f>
        <v>265000000</v>
      </c>
      <c r="L33" s="53">
        <f>SUM(L34:L37)</f>
        <v>560000000</v>
      </c>
      <c r="M33" s="53">
        <f>SUM(M34:M37)</f>
        <v>209000000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6000000</v>
      </c>
      <c r="K34" s="7">
        <v>0</v>
      </c>
      <c r="L34" s="7">
        <v>8000000</v>
      </c>
      <c r="M34" s="7">
        <v>-26000000</v>
      </c>
    </row>
    <row r="35" spans="1:13" ht="24" customHeight="1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301000000</v>
      </c>
      <c r="K35" s="7">
        <v>57000000</v>
      </c>
      <c r="L35" s="7">
        <v>126000000</v>
      </c>
      <c r="M35" s="7">
        <v>79000000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>
        <v>0</v>
      </c>
      <c r="L36" s="7"/>
      <c r="M36" s="7">
        <v>0</v>
      </c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331000000</v>
      </c>
      <c r="K37" s="7">
        <v>208000000</v>
      </c>
      <c r="L37" s="7">
        <v>426000000</v>
      </c>
      <c r="M37" s="7">
        <v>156000000</v>
      </c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>
        <v>0</v>
      </c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17775000000</v>
      </c>
      <c r="K42" s="53">
        <f>K7+K27+K38+K40</f>
        <v>3801000000</v>
      </c>
      <c r="L42" s="53">
        <f>L7+L27+L38+L40</f>
        <v>15099000000</v>
      </c>
      <c r="M42" s="53">
        <f>M7+M27+M38+M40</f>
        <v>4483000000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19273000000</v>
      </c>
      <c r="K43" s="53">
        <f>K10+K33+K39+K41</f>
        <v>5892000000</v>
      </c>
      <c r="L43" s="53">
        <f>L10+L33+L39+L41</f>
        <v>14597000000</v>
      </c>
      <c r="M43" s="53">
        <f>M10+M33+M39+M41</f>
        <v>4334000000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-1498000000</v>
      </c>
      <c r="K44" s="53">
        <f>K42-K43</f>
        <v>-2091000000</v>
      </c>
      <c r="L44" s="53">
        <f>L42-L43</f>
        <v>502000000</v>
      </c>
      <c r="M44" s="53">
        <f>M42-M43</f>
        <v>149000000</v>
      </c>
    </row>
    <row r="45" spans="1:13" ht="12.75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502000000</v>
      </c>
      <c r="M45" s="53">
        <f>IF(M42&gt;M43,M42-M43,0)</f>
        <v>149000000</v>
      </c>
    </row>
    <row r="46" spans="1:13" ht="12.75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3">
        <f>IF(J43&gt;J42,J43-J42,0)</f>
        <v>1498000000</v>
      </c>
      <c r="K46" s="53">
        <f>IF(K43&gt;K42,K43-K42,0)</f>
        <v>2091000000</v>
      </c>
      <c r="L46" s="53">
        <f>IF(L43&gt;L42,L43-L42,0)</f>
        <v>0</v>
      </c>
      <c r="M46" s="53">
        <f>IF(M43&gt;M42,M43-M42,0)</f>
        <v>0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-296000000</v>
      </c>
      <c r="K47" s="7">
        <v>-431000000</v>
      </c>
      <c r="L47" s="7">
        <v>342000000</v>
      </c>
      <c r="M47" s="7">
        <v>237000000</v>
      </c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-1202000000</v>
      </c>
      <c r="K48" s="53">
        <f>K44-K47</f>
        <v>-1660000000</v>
      </c>
      <c r="L48" s="53">
        <f>L44-L47</f>
        <v>160000000</v>
      </c>
      <c r="M48" s="53">
        <f>M44-M47</f>
        <v>-88000000</v>
      </c>
    </row>
    <row r="49" spans="1:13" ht="12.75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160000000</v>
      </c>
      <c r="M49" s="53">
        <f>IF(M48&gt;0,M48,0)</f>
        <v>0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1">
        <f>IF(J48&lt;0,-J48,0)</f>
        <v>1202000000</v>
      </c>
      <c r="K50" s="61">
        <f>IF(K48&lt;0,-K48,0)</f>
        <v>1660000000</v>
      </c>
      <c r="L50" s="61">
        <f>IF(L48&lt;0,-L48,0)</f>
        <v>0</v>
      </c>
      <c r="M50" s="61">
        <f>IF(M48&lt;0,-M48,0)</f>
        <v>88000000</v>
      </c>
    </row>
    <row r="51" spans="1:13" ht="12.75" customHeight="1">
      <c r="A51" s="222" t="s">
        <v>312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222" t="s">
        <v>189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f>J48</f>
        <v>-1202000000</v>
      </c>
      <c r="K56" s="6">
        <f>K48</f>
        <v>-1660000000</v>
      </c>
      <c r="L56" s="6">
        <f>L48</f>
        <v>160000000</v>
      </c>
      <c r="M56" s="6">
        <f>M48</f>
        <v>-88000000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479000000</v>
      </c>
      <c r="K57" s="53">
        <f>SUM(K58:K64)</f>
        <v>129000000</v>
      </c>
      <c r="L57" s="53">
        <f>SUM(L58:L64)</f>
        <v>98000000</v>
      </c>
      <c r="M57" s="53">
        <f>SUM(M58:M64)</f>
        <v>129000000</v>
      </c>
    </row>
    <row r="58" spans="1:13" ht="18.75" customHeight="1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>
        <v>355000000</v>
      </c>
      <c r="K58" s="7">
        <v>99000000</v>
      </c>
      <c r="L58" s="7">
        <v>14000000</v>
      </c>
      <c r="M58" s="7">
        <v>92000000</v>
      </c>
    </row>
    <row r="59" spans="1:13" ht="26.25" customHeight="1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24.75" customHeight="1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>
        <v>95000000</v>
      </c>
      <c r="K60" s="7">
        <v>24000000</v>
      </c>
      <c r="L60" s="7">
        <v>83000000</v>
      </c>
      <c r="M60" s="7">
        <v>35000000</v>
      </c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>
        <v>29000000</v>
      </c>
      <c r="K64" s="7">
        <v>6000000</v>
      </c>
      <c r="L64" s="7">
        <v>1000000</v>
      </c>
      <c r="M64" s="7">
        <v>2000000</v>
      </c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26.25" customHeight="1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479000000</v>
      </c>
      <c r="K66" s="53">
        <f>K57-K65</f>
        <v>129000000</v>
      </c>
      <c r="L66" s="53">
        <f>L57-L65</f>
        <v>98000000</v>
      </c>
      <c r="M66" s="53">
        <f>M57-M65</f>
        <v>129000000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-723000000</v>
      </c>
      <c r="K67" s="61">
        <f>K56+K66</f>
        <v>-1531000000</v>
      </c>
      <c r="L67" s="61">
        <f>L56+L66</f>
        <v>258000000</v>
      </c>
      <c r="M67" s="61">
        <f>M56+M66</f>
        <v>41000000</v>
      </c>
    </row>
    <row r="68" spans="1:13" ht="12.75" customHeight="1">
      <c r="A68" s="256" t="s">
        <v>313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188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53" t="s">
        <v>235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73" zoomScalePageLayoutView="0" workbookViewId="0" topLeftCell="A1">
      <selection activeCell="A27" sqref="A27:H27"/>
    </sheetView>
  </sheetViews>
  <sheetFormatPr defaultColWidth="9.140625" defaultRowHeight="12.75"/>
  <cols>
    <col min="1" max="9" width="9.140625" style="52" customWidth="1"/>
    <col min="10" max="10" width="12.7109375" style="132" bestFit="1" customWidth="1"/>
    <col min="11" max="11" width="13.28125" style="52" customWidth="1"/>
    <col min="12" max="16384" width="9.140625" style="52" customWidth="1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345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338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65" t="s">
        <v>59</v>
      </c>
      <c r="B4" s="265"/>
      <c r="C4" s="265"/>
      <c r="D4" s="265"/>
      <c r="E4" s="265"/>
      <c r="F4" s="265"/>
      <c r="G4" s="265"/>
      <c r="H4" s="265"/>
      <c r="I4" s="66" t="s">
        <v>279</v>
      </c>
      <c r="J4" s="12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8">
        <v>2</v>
      </c>
      <c r="J5" s="128" t="s">
        <v>283</v>
      </c>
      <c r="K5" s="69" t="s">
        <v>284</v>
      </c>
    </row>
    <row r="6" spans="1:11" ht="12.75">
      <c r="A6" s="222" t="s">
        <v>156</v>
      </c>
      <c r="B6" s="233"/>
      <c r="C6" s="233"/>
      <c r="D6" s="233"/>
      <c r="E6" s="233"/>
      <c r="F6" s="233"/>
      <c r="G6" s="233"/>
      <c r="H6" s="233"/>
      <c r="I6" s="267"/>
      <c r="J6" s="267"/>
      <c r="K6" s="268"/>
    </row>
    <row r="7" spans="1:11" ht="12.75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129">
        <v>-1498000000</v>
      </c>
      <c r="K7" s="7">
        <v>502000000</v>
      </c>
    </row>
    <row r="8" spans="1:11" ht="12.75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129">
        <v>2078000000</v>
      </c>
      <c r="K8" s="7">
        <v>1600000000</v>
      </c>
    </row>
    <row r="9" spans="1:11" ht="12.75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129"/>
      <c r="K9" s="7">
        <v>404000000</v>
      </c>
    </row>
    <row r="10" spans="1:11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129">
        <v>266000000</v>
      </c>
      <c r="K10" s="7"/>
    </row>
    <row r="11" spans="1:11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129"/>
      <c r="K11" s="7"/>
    </row>
    <row r="12" spans="1:11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5">
        <v>1889000000</v>
      </c>
      <c r="K12" s="7">
        <v>596000000</v>
      </c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2735000000</v>
      </c>
      <c r="K13" s="53">
        <f>SUM(K7:K12)</f>
        <v>3102000000</v>
      </c>
    </row>
    <row r="14" spans="1:11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5">
        <v>969000000</v>
      </c>
      <c r="K14" s="7"/>
    </row>
    <row r="15" spans="1:11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>
        <v>255000000</v>
      </c>
    </row>
    <row r="16" spans="1:11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>
        <v>39000000</v>
      </c>
      <c r="K16" s="7">
        <v>228000000</v>
      </c>
    </row>
    <row r="17" spans="1:11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>
        <v>45000000</v>
      </c>
      <c r="K17" s="7">
        <v>514000000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3">
        <f>SUM(J14:J17)</f>
        <v>1053000000</v>
      </c>
      <c r="K18" s="53">
        <f>SUM(K14:K17)</f>
        <v>997000000</v>
      </c>
    </row>
    <row r="19" spans="1:11" ht="22.5" customHeight="1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1682000000</v>
      </c>
      <c r="K19" s="53">
        <f>IF(K13&gt;K18,K13-K18,0)</f>
        <v>2105000000</v>
      </c>
    </row>
    <row r="20" spans="1:11" ht="24" customHeight="1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22" t="s">
        <v>159</v>
      </c>
      <c r="B21" s="233"/>
      <c r="C21" s="233"/>
      <c r="D21" s="233"/>
      <c r="E21" s="233"/>
      <c r="F21" s="233"/>
      <c r="G21" s="233"/>
      <c r="H21" s="233"/>
      <c r="I21" s="267"/>
      <c r="J21" s="267"/>
      <c r="K21" s="268"/>
    </row>
    <row r="22" spans="1:11" ht="12.75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5">
        <v>10000000</v>
      </c>
      <c r="K22" s="7">
        <v>17000000</v>
      </c>
    </row>
    <row r="23" spans="1:11" ht="12.75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>
        <v>53000000</v>
      </c>
      <c r="K24" s="7">
        <v>8000000</v>
      </c>
    </row>
    <row r="25" spans="1:11" ht="12.75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>
        <v>25000000</v>
      </c>
      <c r="K26" s="7">
        <v>33000000</v>
      </c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88000000</v>
      </c>
      <c r="K27" s="53">
        <f>SUM(K22:K26)</f>
        <v>58000000</v>
      </c>
    </row>
    <row r="28" spans="1:11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5">
        <v>1455000000</v>
      </c>
      <c r="K28" s="7">
        <v>1322000000</v>
      </c>
    </row>
    <row r="29" spans="1:11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>
        <v>99000000</v>
      </c>
      <c r="K30" s="7">
        <v>261000000</v>
      </c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1554000000</v>
      </c>
      <c r="K31" s="53">
        <f>SUM(K28:K30)</f>
        <v>1583000000</v>
      </c>
    </row>
    <row r="32" spans="1:11" ht="22.5" customHeight="1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24" customHeight="1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1466000000</v>
      </c>
      <c r="K33" s="53">
        <f>IF(K31&gt;K27,K31-K27,0)</f>
        <v>1525000000</v>
      </c>
    </row>
    <row r="34" spans="1:11" ht="12.75">
      <c r="A34" s="222" t="s">
        <v>160</v>
      </c>
      <c r="B34" s="233"/>
      <c r="C34" s="233"/>
      <c r="D34" s="233"/>
      <c r="E34" s="233"/>
      <c r="F34" s="233"/>
      <c r="G34" s="233"/>
      <c r="H34" s="233"/>
      <c r="I34" s="267"/>
      <c r="J34" s="267"/>
      <c r="K34" s="268"/>
    </row>
    <row r="35" spans="1:11" ht="12.75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5"/>
      <c r="K35" s="7"/>
    </row>
    <row r="36" spans="1:11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>
        <v>14029000000</v>
      </c>
      <c r="K36" s="7">
        <v>11730000000</v>
      </c>
    </row>
    <row r="37" spans="1:11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>
        <v>4000000</v>
      </c>
      <c r="K37" s="7"/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14033000000</v>
      </c>
      <c r="K38" s="53">
        <f>SUM(K35:K37)</f>
        <v>11730000000</v>
      </c>
    </row>
    <row r="39" spans="1:11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5">
        <v>14181000000</v>
      </c>
      <c r="K39" s="7">
        <v>11866000000</v>
      </c>
    </row>
    <row r="40" spans="1:11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>
        <v>150000000</v>
      </c>
      <c r="K40" s="7"/>
    </row>
    <row r="41" spans="1:11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>
        <v>50000000</v>
      </c>
      <c r="K43" s="7">
        <v>139000000</v>
      </c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14381000000</v>
      </c>
      <c r="K44" s="53">
        <f>SUM(K39:K43)</f>
        <v>12005000000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348000000</v>
      </c>
      <c r="K46" s="53">
        <f>IF(K44&gt;K38,K44-K38,0)</f>
        <v>275000000</v>
      </c>
    </row>
    <row r="47" spans="1:11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305000000</v>
      </c>
    </row>
    <row r="48" spans="1:11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130">
        <f>IF(J20-J19+J33-J32+J46-J45&gt;0,J20-J19+J33-J32+J46-J45,0)</f>
        <v>132000000</v>
      </c>
      <c r="K48" s="53">
        <f>IF(K20-K19+K33-K32+K46-K45&gt;0,K20-K19+K33-K32+K46-K45,0)</f>
        <v>0</v>
      </c>
    </row>
    <row r="49" spans="1:11" ht="12.75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129">
        <v>327000000</v>
      </c>
      <c r="K49" s="7">
        <v>195000000</v>
      </c>
    </row>
    <row r="50" spans="1:11" ht="12.75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129"/>
      <c r="K50" s="7">
        <f>K47</f>
        <v>305000000</v>
      </c>
    </row>
    <row r="51" spans="1:11" ht="12.75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129">
        <f>J48</f>
        <v>132000000</v>
      </c>
      <c r="K51" s="7"/>
    </row>
    <row r="52" spans="1:11" ht="12.75">
      <c r="A52" s="238" t="s">
        <v>177</v>
      </c>
      <c r="B52" s="239"/>
      <c r="C52" s="239"/>
      <c r="D52" s="239"/>
      <c r="E52" s="239"/>
      <c r="F52" s="239"/>
      <c r="G52" s="239"/>
      <c r="H52" s="239"/>
      <c r="I52" s="4">
        <v>44</v>
      </c>
      <c r="J52" s="131">
        <f>J49+J50-J51</f>
        <v>195000000</v>
      </c>
      <c r="K52" s="61">
        <f>K49+K50-K51</f>
        <v>500000000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82" zoomScaleSheetLayoutView="82" zoomScalePageLayoutView="0" workbookViewId="0" topLeftCell="A1">
      <selection activeCell="A17" sqref="A17:H17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6" t="s">
        <v>279</v>
      </c>
      <c r="J4" s="67" t="s">
        <v>319</v>
      </c>
      <c r="K4" s="67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2">
        <v>2</v>
      </c>
      <c r="J5" s="73" t="s">
        <v>283</v>
      </c>
      <c r="K5" s="73" t="s">
        <v>284</v>
      </c>
    </row>
    <row r="6" spans="1:11" ht="12.75">
      <c r="A6" s="222" t="s">
        <v>156</v>
      </c>
      <c r="B6" s="233"/>
      <c r="C6" s="233"/>
      <c r="D6" s="233"/>
      <c r="E6" s="233"/>
      <c r="F6" s="233"/>
      <c r="G6" s="233"/>
      <c r="H6" s="233"/>
      <c r="I6" s="267"/>
      <c r="J6" s="267"/>
      <c r="K6" s="268"/>
    </row>
    <row r="7" spans="1:11" ht="12.75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2" t="s">
        <v>159</v>
      </c>
      <c r="B22" s="233"/>
      <c r="C22" s="233"/>
      <c r="D22" s="233"/>
      <c r="E22" s="233"/>
      <c r="F22" s="233"/>
      <c r="G22" s="233"/>
      <c r="H22" s="233"/>
      <c r="I22" s="267"/>
      <c r="J22" s="267"/>
      <c r="K22" s="268"/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321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322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2" t="s">
        <v>160</v>
      </c>
      <c r="B35" s="233"/>
      <c r="C35" s="233"/>
      <c r="D35" s="233"/>
      <c r="E35" s="233"/>
      <c r="F35" s="233"/>
      <c r="G35" s="233"/>
      <c r="H35" s="233"/>
      <c r="I35" s="267">
        <v>0</v>
      </c>
      <c r="J35" s="267"/>
      <c r="K35" s="268"/>
    </row>
    <row r="36" spans="1:11" ht="12.75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73" zoomScalePageLayoutView="0" workbookViewId="0" topLeftCell="A1">
      <selection activeCell="C33" sqref="C3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2.421875" style="76" bestFit="1" customWidth="1"/>
    <col min="12" max="16384" width="9.140625" style="76" customWidth="1"/>
  </cols>
  <sheetData>
    <row r="1" spans="1:12" ht="12.75">
      <c r="A1" s="282" t="s">
        <v>281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5"/>
    </row>
    <row r="2" spans="1:12" ht="15.75">
      <c r="A2" s="42"/>
      <c r="B2" s="74"/>
      <c r="C2" s="292" t="s">
        <v>282</v>
      </c>
      <c r="D2" s="292"/>
      <c r="E2" s="133" t="s">
        <v>341</v>
      </c>
      <c r="F2" s="43" t="s">
        <v>250</v>
      </c>
      <c r="G2" s="293" t="s">
        <v>342</v>
      </c>
      <c r="H2" s="294"/>
      <c r="I2" s="74"/>
      <c r="J2" s="74"/>
      <c r="K2" s="74"/>
      <c r="L2" s="77"/>
    </row>
    <row r="3" spans="1:11" ht="23.25">
      <c r="A3" s="295" t="s">
        <v>59</v>
      </c>
      <c r="B3" s="295"/>
      <c r="C3" s="295"/>
      <c r="D3" s="295"/>
      <c r="E3" s="295"/>
      <c r="F3" s="295"/>
      <c r="G3" s="295"/>
      <c r="H3" s="295"/>
      <c r="I3" s="80" t="s">
        <v>305</v>
      </c>
      <c r="J3" s="81" t="s">
        <v>150</v>
      </c>
      <c r="K3" s="81" t="s">
        <v>151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83">
        <v>2</v>
      </c>
      <c r="J4" s="82" t="s">
        <v>283</v>
      </c>
      <c r="K4" s="82" t="s">
        <v>284</v>
      </c>
    </row>
    <row r="5" spans="1:11" ht="12.75">
      <c r="A5" s="284" t="s">
        <v>285</v>
      </c>
      <c r="B5" s="285"/>
      <c r="C5" s="285"/>
      <c r="D5" s="285"/>
      <c r="E5" s="285"/>
      <c r="F5" s="285"/>
      <c r="G5" s="285"/>
      <c r="H5" s="285"/>
      <c r="I5" s="44">
        <v>1</v>
      </c>
      <c r="J5" s="45">
        <v>9000000000</v>
      </c>
      <c r="K5" s="6">
        <v>9000000000</v>
      </c>
    </row>
    <row r="6" spans="1:11" ht="12.75">
      <c r="A6" s="284" t="s">
        <v>286</v>
      </c>
      <c r="B6" s="285"/>
      <c r="C6" s="285"/>
      <c r="D6" s="285"/>
      <c r="E6" s="285"/>
      <c r="F6" s="285"/>
      <c r="G6" s="285"/>
      <c r="H6" s="285"/>
      <c r="I6" s="44">
        <v>2</v>
      </c>
      <c r="J6" s="46"/>
      <c r="K6" s="46"/>
    </row>
    <row r="7" spans="1:11" ht="12.75">
      <c r="A7" s="284" t="s">
        <v>287</v>
      </c>
      <c r="B7" s="285"/>
      <c r="C7" s="285"/>
      <c r="D7" s="285"/>
      <c r="E7" s="285"/>
      <c r="F7" s="285"/>
      <c r="G7" s="285"/>
      <c r="H7" s="285"/>
      <c r="I7" s="44">
        <v>3</v>
      </c>
      <c r="J7" s="46">
        <v>1273000000</v>
      </c>
      <c r="K7" s="46">
        <v>1288000000</v>
      </c>
    </row>
    <row r="8" spans="1:11" ht="12.75">
      <c r="A8" s="284" t="s">
        <v>288</v>
      </c>
      <c r="B8" s="285"/>
      <c r="C8" s="285"/>
      <c r="D8" s="285"/>
      <c r="E8" s="285"/>
      <c r="F8" s="285"/>
      <c r="G8" s="285"/>
      <c r="H8" s="285"/>
      <c r="I8" s="44">
        <v>4</v>
      </c>
      <c r="J8" s="46">
        <v>1222000000</v>
      </c>
      <c r="K8" s="46">
        <v>20000000</v>
      </c>
    </row>
    <row r="9" spans="1:11" ht="12.75">
      <c r="A9" s="284" t="s">
        <v>289</v>
      </c>
      <c r="B9" s="285"/>
      <c r="C9" s="285"/>
      <c r="D9" s="285"/>
      <c r="E9" s="285"/>
      <c r="F9" s="285"/>
      <c r="G9" s="285"/>
      <c r="H9" s="285"/>
      <c r="I9" s="44">
        <v>5</v>
      </c>
      <c r="J9" s="46">
        <v>-1202000000</v>
      </c>
      <c r="K9" s="46">
        <v>160000000</v>
      </c>
    </row>
    <row r="10" spans="1:11" ht="12.75">
      <c r="A10" s="284" t="s">
        <v>290</v>
      </c>
      <c r="B10" s="285"/>
      <c r="C10" s="285"/>
      <c r="D10" s="285"/>
      <c r="E10" s="285"/>
      <c r="F10" s="285"/>
      <c r="G10" s="285"/>
      <c r="H10" s="285"/>
      <c r="I10" s="44">
        <v>6</v>
      </c>
      <c r="J10" s="46"/>
      <c r="K10" s="46"/>
    </row>
    <row r="11" spans="1:11" ht="12.75">
      <c r="A11" s="284" t="s">
        <v>291</v>
      </c>
      <c r="B11" s="285"/>
      <c r="C11" s="285"/>
      <c r="D11" s="285"/>
      <c r="E11" s="285"/>
      <c r="F11" s="285"/>
      <c r="G11" s="285"/>
      <c r="H11" s="285"/>
      <c r="I11" s="44">
        <v>7</v>
      </c>
      <c r="J11" s="46"/>
      <c r="K11" s="46"/>
    </row>
    <row r="12" spans="1:11" ht="12.75">
      <c r="A12" s="284" t="s">
        <v>292</v>
      </c>
      <c r="B12" s="285"/>
      <c r="C12" s="285"/>
      <c r="D12" s="285"/>
      <c r="E12" s="285"/>
      <c r="F12" s="285"/>
      <c r="G12" s="285"/>
      <c r="H12" s="285"/>
      <c r="I12" s="44">
        <v>8</v>
      </c>
      <c r="J12" s="46">
        <v>216000000</v>
      </c>
      <c r="K12" s="46">
        <v>299000000</v>
      </c>
    </row>
    <row r="13" spans="1:11" ht="12.75">
      <c r="A13" s="284" t="s">
        <v>293</v>
      </c>
      <c r="B13" s="285"/>
      <c r="C13" s="285"/>
      <c r="D13" s="285"/>
      <c r="E13" s="285"/>
      <c r="F13" s="285"/>
      <c r="G13" s="285"/>
      <c r="H13" s="285"/>
      <c r="I13" s="44">
        <v>9</v>
      </c>
      <c r="J13" s="46"/>
      <c r="K13" s="46"/>
    </row>
    <row r="14" spans="1:11" ht="12.75">
      <c r="A14" s="286" t="s">
        <v>294</v>
      </c>
      <c r="B14" s="287"/>
      <c r="C14" s="287"/>
      <c r="D14" s="287"/>
      <c r="E14" s="287"/>
      <c r="F14" s="287"/>
      <c r="G14" s="287"/>
      <c r="H14" s="287"/>
      <c r="I14" s="44">
        <v>10</v>
      </c>
      <c r="J14" s="78">
        <f>SUM(J5:J13)</f>
        <v>10509000000</v>
      </c>
      <c r="K14" s="78">
        <f>SUM(K5:K13)</f>
        <v>10767000000</v>
      </c>
    </row>
    <row r="15" spans="1:11" ht="12.75">
      <c r="A15" s="284" t="s">
        <v>295</v>
      </c>
      <c r="B15" s="285"/>
      <c r="C15" s="285"/>
      <c r="D15" s="285"/>
      <c r="E15" s="285"/>
      <c r="F15" s="285"/>
      <c r="G15" s="285"/>
      <c r="H15" s="285"/>
      <c r="I15" s="44">
        <v>11</v>
      </c>
      <c r="J15" s="46">
        <v>355000000</v>
      </c>
      <c r="K15" s="46">
        <v>14000000</v>
      </c>
    </row>
    <row r="16" spans="1:11" ht="12.75">
      <c r="A16" s="284" t="s">
        <v>296</v>
      </c>
      <c r="B16" s="285"/>
      <c r="C16" s="285"/>
      <c r="D16" s="285"/>
      <c r="E16" s="285"/>
      <c r="F16" s="285"/>
      <c r="G16" s="285"/>
      <c r="H16" s="285"/>
      <c r="I16" s="44">
        <v>12</v>
      </c>
      <c r="J16" s="46"/>
      <c r="K16" s="46"/>
    </row>
    <row r="17" spans="1:11" ht="12.75">
      <c r="A17" s="284" t="s">
        <v>297</v>
      </c>
      <c r="B17" s="285"/>
      <c r="C17" s="285"/>
      <c r="D17" s="285"/>
      <c r="E17" s="285"/>
      <c r="F17" s="285"/>
      <c r="G17" s="285"/>
      <c r="H17" s="285"/>
      <c r="I17" s="44">
        <v>13</v>
      </c>
      <c r="J17" s="46"/>
      <c r="K17" s="46"/>
    </row>
    <row r="18" spans="1:11" ht="12.75">
      <c r="A18" s="284" t="s">
        <v>298</v>
      </c>
      <c r="B18" s="285"/>
      <c r="C18" s="285"/>
      <c r="D18" s="285"/>
      <c r="E18" s="285"/>
      <c r="F18" s="285"/>
      <c r="G18" s="285"/>
      <c r="H18" s="285"/>
      <c r="I18" s="44">
        <v>14</v>
      </c>
      <c r="J18" s="46"/>
      <c r="K18" s="46"/>
    </row>
    <row r="19" spans="1:11" ht="12.75">
      <c r="A19" s="284" t="s">
        <v>299</v>
      </c>
      <c r="B19" s="285"/>
      <c r="C19" s="285"/>
      <c r="D19" s="285"/>
      <c r="E19" s="285"/>
      <c r="F19" s="285"/>
      <c r="G19" s="285"/>
      <c r="H19" s="285"/>
      <c r="I19" s="44">
        <v>15</v>
      </c>
      <c r="J19" s="46"/>
      <c r="K19" s="46"/>
    </row>
    <row r="20" spans="1:11" ht="12.75">
      <c r="A20" s="284" t="s">
        <v>300</v>
      </c>
      <c r="B20" s="285"/>
      <c r="C20" s="285"/>
      <c r="D20" s="285"/>
      <c r="E20" s="285"/>
      <c r="F20" s="285"/>
      <c r="G20" s="285"/>
      <c r="H20" s="285"/>
      <c r="I20" s="44">
        <v>16</v>
      </c>
      <c r="J20" s="46">
        <v>-1078000000</v>
      </c>
      <c r="K20" s="46">
        <v>244000000</v>
      </c>
    </row>
    <row r="21" spans="1:11" ht="12.75">
      <c r="A21" s="286" t="s">
        <v>301</v>
      </c>
      <c r="B21" s="287"/>
      <c r="C21" s="287"/>
      <c r="D21" s="287"/>
      <c r="E21" s="287"/>
      <c r="F21" s="287"/>
      <c r="G21" s="287"/>
      <c r="H21" s="287"/>
      <c r="I21" s="44">
        <v>17</v>
      </c>
      <c r="J21" s="79">
        <f>SUM(J15:J20)</f>
        <v>-723000000</v>
      </c>
      <c r="K21" s="79">
        <f>SUM(K15:K20)</f>
        <v>258000000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6" t="s">
        <v>302</v>
      </c>
      <c r="B23" s="277"/>
      <c r="C23" s="277"/>
      <c r="D23" s="277"/>
      <c r="E23" s="277"/>
      <c r="F23" s="277"/>
      <c r="G23" s="277"/>
      <c r="H23" s="277"/>
      <c r="I23" s="47">
        <v>18</v>
      </c>
      <c r="J23" s="45"/>
      <c r="K23" s="45"/>
    </row>
    <row r="24" spans="1:11" ht="17.25" customHeight="1">
      <c r="A24" s="278" t="s">
        <v>303</v>
      </c>
      <c r="B24" s="279"/>
      <c r="C24" s="279"/>
      <c r="D24" s="279"/>
      <c r="E24" s="279"/>
      <c r="F24" s="279"/>
      <c r="G24" s="279"/>
      <c r="H24" s="279"/>
      <c r="I24" s="48">
        <v>19</v>
      </c>
      <c r="J24" s="79"/>
      <c r="K24" s="79"/>
    </row>
    <row r="25" spans="1:11" ht="30" customHeight="1">
      <c r="A25" s="280" t="s">
        <v>304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65536 J7:J12 L7:IV12 J13:IV65536 J1:IV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7" t="s">
        <v>280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8" t="s">
        <v>316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Horvat Biserka</cp:lastModifiedBy>
  <cp:lastPrinted>2016-02-19T12:45:50Z</cp:lastPrinted>
  <dcterms:created xsi:type="dcterms:W3CDTF">2008-10-17T11:51:54Z</dcterms:created>
  <dcterms:modified xsi:type="dcterms:W3CDTF">2017-02-17T16:59:43Z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