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24030" windowHeight="483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<sst xmlns="http://schemas.openxmlformats.org/spreadsheetml/2006/main" count="417" uniqueCount="362">
  <si>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</si>
  <si>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</si>
  <si>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</si>
  <si>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</si>
  <si>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</si>
  <si>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</si>
  <si>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</si>
  <si>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</si>
  <si>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</si>
  <si>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</si>
  <si>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</si>
  <si>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</si>
  <si>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</si>
  <si>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</si>
  <si>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</si>
  <si>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</si>
  <si>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</si>
  <si>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</si>
  <si>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</si>
  <si>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</si>
  <si>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</si>
  <si>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</si>
  <si>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</si>
  <si>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</si>
  <si>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</si>
  <si>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</si>
  <si>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</si>
  <si>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</si>
  <si>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</si>
  <si>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</si>
  <si>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</si>
  <si>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</si>
  <si>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</si>
  <si>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</si>
  <si>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</si>
  <si>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</si>
  <si>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</si>
  <si>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</si>
  <si>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</si>
  <si>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</si>
  <si>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</si>
  <si>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</si>
  <si>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</si>
  <si>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</si>
  <si>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</si>
  <si>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</si>
  <si>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</si>
  <si>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</si>
  <si>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</si>
  <si>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</si>
  <si>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</si>
  <si>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</si>
  <si>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</si>
  <si>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</si>
  <si>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</si>
  <si>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</si>
  <si>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</si>
  <si>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</si>
  <si>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</si>
  <si>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</si>
  <si>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</si>
  <si>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</si>
  <si>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</si>
  <si>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</si>
  <si>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</si>
  <si>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</si>
  <si>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</si>
  <si>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</si>
  <si>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</si>
  <si>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</si>
  <si>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</si>
  <si>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</si>
  <si>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</si>
  <si>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</si>
  <si>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</si>
  <si>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</si>
  <si>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</si>
  <si>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</si>
  <si>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</si>
  <si>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</si>
  <si>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</si>
  <si>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</si>
  <si>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</si>
  <si>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</si>
  <si>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</si>
  <si>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</si>
  <si>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</si>
  <si>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</si>
  <si>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</si>
  <si>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</si>
  <si>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</si>
  <si>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</si>
  <si>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</si>
  <si>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</si>
  <si>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</si>
  <si>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</si>
  <si>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</si>
  <si>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</si>
  <si>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</si>
  <si>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</si>
  <si>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</si>
  <si>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</si>
  <si>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</si>
  <si>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</si>
  <si>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</si>
  <si>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</si>
  <si>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</si>
  <si>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</si>
  <si>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</si>
  <si>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</si>
  <si>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</si>
  <si>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</si>
  <si>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</si>
  <si>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</si>
  <si>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</si>
  <si>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</si>
  <si>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</si>
  <si>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</si>
  <si>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</si>
  <si>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</si>
  <si>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</si>
  <si>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</si>
  <si>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</si>
  <si>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</si>
  <si>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</si>
  <si>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</si>
  <si>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</si>
  <si>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</si>
  <si>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</si>
  <si>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</si>
  <si>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</si>
  <si>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</si>
  <si>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</si>
  <si>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</si>
  <si>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</si>
  <si>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</si>
  <si>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</si>
  <si>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</si>
  <si>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</si>
  <si>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</si>
  <si>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</si>
  <si>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</si>
  <si>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</si>
  <si>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</si>
  <si>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</si>
  <si>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</si>
  <si>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</si>
  <si>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</si>
  <si>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</si>
  <si>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</si>
  <si>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</si>
  <si>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</si>
  <si>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</si>
  <si>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</si>
  <si>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</si>
  <si>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</si>
  <si>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</si>
  <si>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</si>
  <si>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</si>
  <si>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</si>
  <si>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</si>
  <si>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</si>
  <si>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</si>
  <si>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</si>
  <si>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</si>
  <si>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</si>
  <si>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</si>
  <si>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</si>
  <si>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</si>
  <si>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</si>
  <si>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</si>
  <si>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</si>
  <si>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</si>
  <si>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</si>
  <si>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</si>
  <si>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</si>
  <si>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</si>
  <si>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</si>
  <si>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</si>
  <si>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</si>
  <si>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</si>
  <si>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</si>
  <si>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</si>
  <si>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</si>
  <si>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</si>
  <si>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</si>
  <si>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</si>
  <si>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</si>
  <si>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</si>
  <si>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</si>
  <si>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</si>
  <si>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</si>
  <si>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</si>
  <si>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</si>
  <si>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</si>
  <si>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</si>
  <si>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</si>
  <si>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</si>
  <si>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</si>
  <si>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</si>
  <si>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</si>
  <si>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</si>
  <si>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</si>
  <si>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</si>
  <si>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</si>
  <si>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</si>
  <si>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</si>
  <si>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</si>
  <si>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</si>
  <si>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</si>
  <si>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</si>
  <si>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</si>
  <si>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</si>
  <si>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</si>
  <si>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</si>
  <si>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</si>
  <si>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</si>
  <si>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</si>
  <si>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</si>
  <si>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</si>
  <si>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</si>
  <si>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</si>
  <si>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</si>
  <si>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</si>
  <si>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</si>
  <si>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</si>
  <si>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</si>
  <si>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</si>
  <si>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</si>
  <si>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</si>
  <si>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</si>
  <si>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</si>
  <si>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</si>
  <si>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</si>
  <si>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</si>
  <si>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</si>
  <si>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</si>
  <si>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</si>
  <si>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</si>
  <si>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</si>
  <si>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</si>
  <si>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</si>
  <si>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</si>
  <si>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</si>
  <si>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</si>
  <si>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</si>
  <si>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</si>
  <si>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</si>
  <si>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</si>
  <si>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</si>
  <si>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</si>
  <si>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</si>
  <si>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</si>
  <si>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</si>
  <si>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</si>
  <si>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</si>
  <si>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</si>
  <si>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</si>
  <si>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</si>
  <si>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</si>
  <si>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</si>
  <si>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</si>
  <si>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</si>
  <si>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</si>
  <si>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</si>
  <si>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</si>
  <si>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</si>
  <si>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</si>
  <si>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</si>
  <si>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</si>
  <si>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</si>
  <si>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</si>
  <si>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</si>
  <si>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</si>
  <si>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</si>
  <si>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</si>
  <si>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</si>
  <si>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</si>
  <si>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</si>
  <si>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</si>
  <si>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</si>
  <si>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</si>
  <si>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</si>
  <si>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</si>
  <si>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</si>
  <si>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</si>
  <si>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</si>
  <si>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</si>
  <si>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</si>
  <si>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</si>
  <si>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</si>
  <si>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</si>
  <si>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</si>
  <si>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</si>
  <si>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</si>
  <si>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</si>
  <si>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</si>
  <si>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</si>
  <si>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</si>
  <si>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</si>
  <si>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</si>
  <si>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</si>
  <si>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</si>
  <si>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</si>
  <si>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</si>
  <si>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</si>
  <si>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</si>
  <si>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</si>
  <si>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</si>
  <si>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</si>
  <si>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</si>
  <si>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</si>
  <si>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</si>
  <si>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</si>
  <si>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</si>
  <si>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</si>
  <si>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</si>
  <si>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</si>
  <si>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</si>
  <si>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</si>
  <si>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</si>
  <si>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</si>
  <si>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</si>
  <si>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</si>
  <si>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31.12.2014.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</si>
  <si>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</si>
  <si>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</si>
  <si>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</si>
  <si>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</si>
  <si>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</si>
  <si>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</si>
  <si>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</si>
  <si>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investitoru@ina.hr</t>
  </si>
  <si>
    <t>www.ina.hr</t>
  </si>
  <si>
    <t>GRAD ZAGREB</t>
  </si>
  <si>
    <t>DA</t>
  </si>
  <si>
    <t>1920</t>
  </si>
  <si>
    <t xml:space="preserve">Zagreb, Av. V. Holjevca 10 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</si>
  <si>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</si>
  <si>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</si>
  <si>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</si>
  <si>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</si>
  <si>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</si>
  <si>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</si>
  <si>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HOLDINA d.o.o. Sarajevo</t>
  </si>
  <si>
    <t>Sarajevo, Ul. Aziza Šaćirbegović 4 b</t>
  </si>
  <si>
    <t>65-01-0857-08</t>
  </si>
  <si>
    <t>Ratko Marković</t>
  </si>
  <si>
    <t>01 612 3143</t>
  </si>
  <si>
    <t>Zoltán Sándor Áldott</t>
  </si>
  <si>
    <t>Ratko.Markovic@trs.ina.hr</t>
  </si>
  <si>
    <t>stanje na dan 31.12.2014.</t>
  </si>
  <si>
    <t>u razdoblju 1.1.2014. do 31.12.2014.</t>
  </si>
  <si>
    <t>Obveznik: INA - INDUSTRIJA NAFTE, d.d.</t>
  </si>
  <si>
    <t>Obveznik:  INA - INDUSTRIJA NAFTE, d.d.</t>
  </si>
  <si>
    <t xml:space="preserve">INA Maziva d.o.o. </t>
  </si>
  <si>
    <t>Zagreb, Radnička cesta 175</t>
  </si>
  <si>
    <t>1615912</t>
  </si>
  <si>
    <t>INA - CRNA GORA d.o.o.</t>
  </si>
  <si>
    <t>Podgorica, Ul.J.Popovića Lipovca 24</t>
  </si>
  <si>
    <t>5-0098260/015</t>
  </si>
  <si>
    <t>u razdoblju 01.01.2014. do 31.12.2014.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</si>
</sst>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94" fontId="1" fillId="0" borderId="0" xfId="42" applyNumberFormat="1" applyFont="1" applyFill="1" applyAlignment="1">
      <alignment/>
    </xf>
    <xf numFmtId="194" fontId="0" fillId="0" borderId="0" xfId="0" applyNumberFormat="1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90" zoomScalePageLayoutView="0" workbookViewId="0" topLeftCell="A16">
      <selection activeCell="O32" sqref="O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2" t="s">
        <v>251</v>
      </c>
      <c r="B6" s="143"/>
      <c r="C6" s="157" t="s">
        <v>325</v>
      </c>
      <c r="D6" s="158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7" t="s">
        <v>252</v>
      </c>
      <c r="B8" s="198"/>
      <c r="C8" s="157" t="s">
        <v>326</v>
      </c>
      <c r="D8" s="158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7" t="s">
        <v>253</v>
      </c>
      <c r="B10" s="189"/>
      <c r="C10" s="157" t="s">
        <v>327</v>
      </c>
      <c r="D10" s="158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2" t="s">
        <v>254</v>
      </c>
      <c r="B12" s="143"/>
      <c r="C12" s="159" t="s">
        <v>328</v>
      </c>
      <c r="D12" s="186"/>
      <c r="E12" s="186"/>
      <c r="F12" s="186"/>
      <c r="G12" s="186"/>
      <c r="H12" s="186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2" t="s">
        <v>255</v>
      </c>
      <c r="B14" s="143"/>
      <c r="C14" s="187" t="s">
        <v>329</v>
      </c>
      <c r="D14" s="188"/>
      <c r="E14" s="16"/>
      <c r="F14" s="159" t="s">
        <v>330</v>
      </c>
      <c r="G14" s="186"/>
      <c r="H14" s="186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2" t="s">
        <v>256</v>
      </c>
      <c r="B16" s="143"/>
      <c r="C16" s="159" t="s">
        <v>331</v>
      </c>
      <c r="D16" s="186"/>
      <c r="E16" s="186"/>
      <c r="F16" s="186"/>
      <c r="G16" s="186"/>
      <c r="H16" s="186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2" t="s">
        <v>257</v>
      </c>
      <c r="B18" s="143"/>
      <c r="C18" s="182" t="s">
        <v>332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2" t="s">
        <v>258</v>
      </c>
      <c r="B20" s="143"/>
      <c r="C20" s="182" t="s">
        <v>333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2" t="s">
        <v>259</v>
      </c>
      <c r="B22" s="143"/>
      <c r="C22" s="120">
        <v>133</v>
      </c>
      <c r="D22" s="159" t="s">
        <v>330</v>
      </c>
      <c r="E22" s="172"/>
      <c r="F22" s="173"/>
      <c r="G22" s="142"/>
      <c r="H22" s="185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2" t="s">
        <v>260</v>
      </c>
      <c r="B24" s="143"/>
      <c r="C24" s="120">
        <v>21</v>
      </c>
      <c r="D24" s="159" t="s">
        <v>334</v>
      </c>
      <c r="E24" s="172"/>
      <c r="F24" s="172"/>
      <c r="G24" s="173"/>
      <c r="H24" s="51" t="s">
        <v>261</v>
      </c>
      <c r="I24" s="132">
        <v>12503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2" t="s">
        <v>262</v>
      </c>
      <c r="B26" s="143"/>
      <c r="C26" s="121" t="s">
        <v>335</v>
      </c>
      <c r="D26" s="25"/>
      <c r="E26" s="33"/>
      <c r="F26" s="24"/>
      <c r="G26" s="174" t="s">
        <v>263</v>
      </c>
      <c r="H26" s="143"/>
      <c r="I26" s="122" t="s">
        <v>336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7" t="s">
        <v>328</v>
      </c>
      <c r="B30" s="160"/>
      <c r="C30" s="160"/>
      <c r="D30" s="161"/>
      <c r="E30" s="167" t="s">
        <v>337</v>
      </c>
      <c r="F30" s="160"/>
      <c r="G30" s="160"/>
      <c r="H30" s="157" t="s">
        <v>325</v>
      </c>
      <c r="I30" s="158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67" t="s">
        <v>338</v>
      </c>
      <c r="B32" s="160"/>
      <c r="C32" s="160"/>
      <c r="D32" s="161"/>
      <c r="E32" s="167" t="s">
        <v>339</v>
      </c>
      <c r="F32" s="160"/>
      <c r="G32" s="160"/>
      <c r="H32" s="157" t="s">
        <v>340</v>
      </c>
      <c r="I32" s="15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7" t="s">
        <v>341</v>
      </c>
      <c r="B34" s="168"/>
      <c r="C34" s="168"/>
      <c r="D34" s="169"/>
      <c r="E34" s="167" t="s">
        <v>342</v>
      </c>
      <c r="F34" s="160"/>
      <c r="G34" s="160"/>
      <c r="H34" s="157" t="s">
        <v>343</v>
      </c>
      <c r="I34" s="158"/>
      <c r="J34" s="10"/>
      <c r="K34" s="10"/>
      <c r="L34" s="10"/>
    </row>
    <row r="35" spans="1:12" ht="12.75">
      <c r="A35" s="102"/>
      <c r="B35" s="30"/>
      <c r="C35" s="162"/>
      <c r="D35" s="163"/>
      <c r="E35" s="16"/>
      <c r="F35" s="162"/>
      <c r="G35" s="163"/>
      <c r="H35" s="16"/>
      <c r="I35" s="94"/>
      <c r="J35" s="10"/>
      <c r="K35" s="10"/>
      <c r="L35" s="10"/>
    </row>
    <row r="36" spans="1:12" ht="12.75">
      <c r="A36" s="167" t="s">
        <v>344</v>
      </c>
      <c r="B36" s="160"/>
      <c r="C36" s="160"/>
      <c r="D36" s="161"/>
      <c r="E36" s="167" t="s">
        <v>345</v>
      </c>
      <c r="F36" s="160"/>
      <c r="G36" s="160"/>
      <c r="H36" s="157" t="s">
        <v>346</v>
      </c>
      <c r="I36" s="158"/>
      <c r="J36" s="10"/>
      <c r="K36" s="10"/>
      <c r="L36" s="10"/>
    </row>
    <row r="37" spans="1:12" ht="12.75">
      <c r="A37" s="102"/>
      <c r="B37" s="30"/>
      <c r="C37" s="162"/>
      <c r="D37" s="163"/>
      <c r="E37" s="16"/>
      <c r="F37" s="162"/>
      <c r="G37" s="163"/>
      <c r="H37" s="16"/>
      <c r="I37" s="94"/>
      <c r="J37" s="10"/>
      <c r="K37" s="10"/>
      <c r="L37" s="10"/>
    </row>
    <row r="38" spans="1:12" ht="12.75">
      <c r="A38" s="167" t="s">
        <v>355</v>
      </c>
      <c r="B38" s="160"/>
      <c r="C38" s="160"/>
      <c r="D38" s="161"/>
      <c r="E38" s="167" t="s">
        <v>356</v>
      </c>
      <c r="F38" s="160"/>
      <c r="G38" s="160"/>
      <c r="H38" s="157" t="s">
        <v>357</v>
      </c>
      <c r="I38" s="15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 t="s">
        <v>358</v>
      </c>
      <c r="B40" s="160"/>
      <c r="C40" s="160"/>
      <c r="D40" s="161"/>
      <c r="E40" s="167" t="s">
        <v>359</v>
      </c>
      <c r="F40" s="160"/>
      <c r="G40" s="160"/>
      <c r="H40" s="157" t="s">
        <v>360</v>
      </c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2"/>
      <c r="B45" s="30"/>
      <c r="C45" s="162"/>
      <c r="D45" s="163"/>
      <c r="E45" s="16"/>
      <c r="F45" s="162"/>
      <c r="G45" s="164"/>
      <c r="H45" s="35"/>
      <c r="I45" s="106"/>
      <c r="J45" s="10"/>
      <c r="K45" s="10"/>
      <c r="L45" s="10"/>
    </row>
    <row r="46" spans="1:12" ht="12.75">
      <c r="A46" s="137" t="s">
        <v>268</v>
      </c>
      <c r="B46" s="138"/>
      <c r="C46" s="159" t="s">
        <v>347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7" t="s">
        <v>270</v>
      </c>
      <c r="B48" s="138"/>
      <c r="C48" s="144" t="s">
        <v>348</v>
      </c>
      <c r="D48" s="140"/>
      <c r="E48" s="141"/>
      <c r="F48" s="16"/>
      <c r="G48" s="51" t="s">
        <v>271</v>
      </c>
      <c r="H48" s="144"/>
      <c r="I48" s="14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7" t="s">
        <v>257</v>
      </c>
      <c r="B50" s="138"/>
      <c r="C50" s="139" t="s">
        <v>350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2" t="s">
        <v>272</v>
      </c>
      <c r="B52" s="143"/>
      <c r="C52" s="144" t="s">
        <v>349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7"/>
      <c r="B53" s="20"/>
      <c r="C53" s="153" t="s">
        <v>273</v>
      </c>
      <c r="D53" s="153"/>
      <c r="E53" s="153"/>
      <c r="F53" s="153"/>
      <c r="G53" s="153"/>
      <c r="H53" s="15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6" t="s">
        <v>274</v>
      </c>
      <c r="C55" s="147"/>
      <c r="D55" s="147"/>
      <c r="E55" s="14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307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5"/>
      <c r="H63" s="136"/>
      <c r="I63" s="118"/>
      <c r="J63" s="10"/>
      <c r="K63" s="10"/>
      <c r="L63" s="10"/>
    </row>
  </sheetData>
  <sheetProtection/>
  <protectedRanges>
    <protectedRange sqref="E2 H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C26" name="Range1_12"/>
    <protectedRange sqref="I24" name="Range1_13"/>
    <protectedRange sqref="I26" name="Range1_14"/>
    <protectedRange sqref="A30:I30" name="Range1_15"/>
    <protectedRange sqref="A32:D32" name="Range1_16"/>
  </protectedRanges>
  <mergeCells count="75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atko.Markovic@trs.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SheetLayoutView="110" zoomScalePageLayoutView="0" workbookViewId="0" topLeftCell="A89">
      <selection activeCell="N103" sqref="N103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1.421875" style="52" customWidth="1"/>
    <col min="12" max="13" width="9.140625" style="52" customWidth="1"/>
    <col min="14" max="14" width="17.7109375" style="52" bestFit="1" customWidth="1"/>
    <col min="15" max="15" width="16.57421875" style="52" bestFit="1" customWidth="1"/>
    <col min="16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353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7" t="s">
        <v>278</v>
      </c>
      <c r="J4" s="58" t="s">
        <v>319</v>
      </c>
      <c r="K4" s="59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133"/>
      <c r="K7" s="133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126">
        <f>J9+J16+J26+J35+J39</f>
        <v>18567000000</v>
      </c>
      <c r="K8" s="126">
        <f>K9+K16+K26+K35+K39</f>
        <v>17097000000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126">
        <f>SUM(J10:J15)</f>
        <v>771000000</v>
      </c>
      <c r="K9" s="126">
        <f>SUM(K10:K15)</f>
        <v>690000000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127"/>
      <c r="K10" s="12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127">
        <v>109000000</v>
      </c>
      <c r="K11" s="127">
        <v>132000000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127">
        <v>183000000</v>
      </c>
      <c r="K12" s="127">
        <v>183000000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127">
        <v>64000000</v>
      </c>
      <c r="K13" s="127">
        <v>50000000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127">
        <v>415000000</v>
      </c>
      <c r="K14" s="127">
        <v>325000000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127"/>
      <c r="K15" s="12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6">
        <f>SUM(J17:J25)</f>
        <v>16040000000</v>
      </c>
      <c r="K16" s="126">
        <f>SUM(K17:K25)</f>
        <v>14064000000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127">
        <v>1176000000</v>
      </c>
      <c r="K17" s="126">
        <v>1177000000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127">
        <v>6309000000</v>
      </c>
      <c r="K18" s="127">
        <v>5083000000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127">
        <v>4833000000</v>
      </c>
      <c r="K19" s="127">
        <v>4253000000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127">
        <v>330000000</v>
      </c>
      <c r="K20" s="127">
        <v>298000000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127"/>
      <c r="K21" s="12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127">
        <v>61000000</v>
      </c>
      <c r="K22" s="127">
        <v>26000000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127">
        <v>3326000000</v>
      </c>
      <c r="K23" s="127">
        <v>3222000000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127">
        <v>5000000</v>
      </c>
      <c r="K24" s="127">
        <v>5000000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127"/>
      <c r="K25" s="127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6">
        <f>SUM(J27:J34)</f>
        <v>521000000</v>
      </c>
      <c r="K26" s="126">
        <f>SUM(K27:K34)</f>
        <v>507000000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127"/>
      <c r="K27" s="127"/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127">
        <v>139000000</v>
      </c>
      <c r="K28" s="12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127">
        <v>27000000</v>
      </c>
      <c r="K29" s="127">
        <v>27000000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127"/>
      <c r="K30" s="12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127"/>
      <c r="K31" s="12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127">
        <v>25000000</v>
      </c>
      <c r="K32" s="127">
        <v>18000000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127">
        <v>330000000</v>
      </c>
      <c r="K33" s="127">
        <v>462000000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127"/>
      <c r="K34" s="12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6">
        <f>SUM(J36:J38)</f>
        <v>108000000</v>
      </c>
      <c r="K35" s="126">
        <f>SUM(K36:K38)</f>
        <v>94000000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127"/>
      <c r="K36" s="12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127">
        <v>108000000</v>
      </c>
      <c r="K37" s="127">
        <v>94000000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127"/>
      <c r="K38" s="12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7">
        <v>1127000000</v>
      </c>
      <c r="K39" s="127">
        <v>1742000000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6">
        <f>J41+J49+J56+J64</f>
        <v>7176000000</v>
      </c>
      <c r="K40" s="126">
        <f>K41+K49+K56+K64</f>
        <v>4964000000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6">
        <f>SUM(J42:J48)</f>
        <v>3219000000</v>
      </c>
      <c r="K41" s="126">
        <f>SUM(K42:K48)</f>
        <v>1924000000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127">
        <v>1204000000</v>
      </c>
      <c r="K42" s="127">
        <v>561000000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127">
        <v>998000000</v>
      </c>
      <c r="K43" s="127">
        <v>779000000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127">
        <v>956000000</v>
      </c>
      <c r="K44" s="127">
        <v>403000000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127">
        <v>61000000</v>
      </c>
      <c r="K45" s="127">
        <v>181000000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127"/>
      <c r="K46" s="12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127"/>
      <c r="K47" s="12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127"/>
      <c r="K48" s="12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6">
        <f>SUM(J50:J55)</f>
        <v>3411000000</v>
      </c>
      <c r="K49" s="126">
        <f>SUM(K50:K55)</f>
        <v>2291000000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127"/>
      <c r="K50" s="127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127">
        <v>2564000000</v>
      </c>
      <c r="K51" s="127">
        <v>1998000000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127"/>
      <c r="K52" s="12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127">
        <v>4000000</v>
      </c>
      <c r="K53" s="127">
        <v>5000000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127">
        <v>686000000</v>
      </c>
      <c r="K54" s="127">
        <v>137000000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127">
        <v>157000000</v>
      </c>
      <c r="K55" s="127">
        <v>151000000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6">
        <v>144000000</v>
      </c>
      <c r="K56" s="126">
        <f>SUM(K57:K63)</f>
        <v>282000000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127"/>
      <c r="K57" s="12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127"/>
      <c r="K58" s="12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127"/>
      <c r="K59" s="12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127"/>
      <c r="K60" s="12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127"/>
      <c r="K61" s="12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127">
        <v>142000000</v>
      </c>
      <c r="K62" s="127">
        <v>282000000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127">
        <v>2000000</v>
      </c>
      <c r="K63" s="12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127">
        <v>402000000</v>
      </c>
      <c r="K64" s="127">
        <v>467000000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127">
        <v>166000000</v>
      </c>
      <c r="K65" s="127">
        <v>154000000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6">
        <f>J7+J8+J40+J65</f>
        <v>25909000000</v>
      </c>
      <c r="K66" s="126">
        <f>K7+K8+K40+K65</f>
        <v>22215000000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12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5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9">
        <f>J70+J71+J72+J78+J79+J82+J85</f>
        <v>12875000000</v>
      </c>
      <c r="K69" s="129">
        <f>K70+K71+K72+K78+K79+K82+K85</f>
        <v>11660000000</v>
      </c>
      <c r="M69" s="130"/>
      <c r="N69" s="131"/>
      <c r="O69" s="131"/>
    </row>
    <row r="70" spans="1:15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127">
        <v>9000000000</v>
      </c>
      <c r="K70" s="127">
        <v>9000000000</v>
      </c>
      <c r="M70" s="130"/>
      <c r="N70" s="131"/>
      <c r="O70" s="131"/>
    </row>
    <row r="71" spans="1:15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127"/>
      <c r="K71" s="127"/>
      <c r="M71" s="130"/>
      <c r="N71" s="131"/>
      <c r="O71" s="131"/>
    </row>
    <row r="72" spans="1:15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6">
        <f>J73+J74-J75+J76+J77</f>
        <v>2284000000</v>
      </c>
      <c r="K72" s="126">
        <f>K73+K74-K75+K76+K77</f>
        <v>2851000000</v>
      </c>
      <c r="M72" s="130"/>
      <c r="N72" s="131"/>
      <c r="O72" s="131"/>
    </row>
    <row r="73" spans="1:15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127"/>
      <c r="K73" s="127"/>
      <c r="M73" s="130"/>
      <c r="N73" s="131"/>
      <c r="O73" s="131"/>
    </row>
    <row r="74" spans="1:15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127"/>
      <c r="K74" s="127"/>
      <c r="M74" s="130"/>
      <c r="N74" s="131"/>
      <c r="O74" s="131"/>
    </row>
    <row r="75" spans="1:15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127"/>
      <c r="K75" s="127"/>
      <c r="M75" s="130"/>
      <c r="N75" s="131"/>
      <c r="O75" s="131"/>
    </row>
    <row r="76" spans="1:15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127"/>
      <c r="K76" s="127"/>
      <c r="M76" s="130"/>
      <c r="N76" s="131"/>
      <c r="O76" s="131"/>
    </row>
    <row r="77" spans="1:15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127">
        <v>2284000000</v>
      </c>
      <c r="K77" s="127">
        <v>2851000000</v>
      </c>
      <c r="M77" s="130"/>
      <c r="N77" s="131"/>
      <c r="O77" s="131"/>
    </row>
    <row r="78" spans="1:15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7">
        <v>6000000</v>
      </c>
      <c r="K78" s="127">
        <v>121000000</v>
      </c>
      <c r="M78" s="130"/>
      <c r="N78" s="131"/>
      <c r="O78" s="131"/>
    </row>
    <row r="79" spans="1:15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6">
        <f>J80-J81</f>
        <v>3094000000</v>
      </c>
      <c r="K79" s="126">
        <f>K80-K81</f>
        <v>1586000000</v>
      </c>
      <c r="M79" s="130"/>
      <c r="N79" s="131"/>
      <c r="O79" s="131"/>
    </row>
    <row r="80" spans="1:15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127">
        <v>3094000000</v>
      </c>
      <c r="K80" s="7">
        <v>1586000000</v>
      </c>
      <c r="M80" s="130"/>
      <c r="N80" s="131"/>
      <c r="O80" s="131"/>
    </row>
    <row r="81" spans="1:15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127"/>
      <c r="K81" s="7"/>
      <c r="M81" s="130"/>
      <c r="N81" s="131"/>
      <c r="O81" s="131"/>
    </row>
    <row r="82" spans="1:15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6">
        <f>J83-J84</f>
        <v>-1508000000</v>
      </c>
      <c r="K82" s="53">
        <f>K83-K84</f>
        <v>-1897000000</v>
      </c>
      <c r="M82" s="130"/>
      <c r="N82" s="131"/>
      <c r="O82" s="131"/>
    </row>
    <row r="83" spans="1:15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127"/>
      <c r="K83" s="7"/>
      <c r="M83" s="130"/>
      <c r="N83" s="131"/>
      <c r="O83" s="131"/>
    </row>
    <row r="84" spans="1:15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127">
        <v>1508000000</v>
      </c>
      <c r="K84" s="7">
        <v>1897000000</v>
      </c>
      <c r="M84" s="130"/>
      <c r="N84" s="131"/>
      <c r="O84" s="131"/>
    </row>
    <row r="85" spans="1:15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127">
        <v>-1000000</v>
      </c>
      <c r="K85" s="7">
        <v>-1000000</v>
      </c>
      <c r="M85" s="130"/>
      <c r="N85" s="131"/>
      <c r="O85" s="131"/>
    </row>
    <row r="86" spans="1:15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6">
        <f>SUM(J87:J89)</f>
        <v>3411000000</v>
      </c>
      <c r="K86" s="53">
        <f>SUM(K87:K89)</f>
        <v>3586000000</v>
      </c>
      <c r="M86" s="130"/>
      <c r="N86" s="131"/>
      <c r="O86" s="131"/>
    </row>
    <row r="87" spans="1:15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127">
        <v>146000000</v>
      </c>
      <c r="K87" s="7">
        <v>184000000</v>
      </c>
      <c r="M87" s="130"/>
      <c r="N87" s="131"/>
      <c r="O87" s="131"/>
    </row>
    <row r="88" spans="1:15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127"/>
      <c r="K88" s="7"/>
      <c r="M88" s="130"/>
      <c r="N88" s="131"/>
      <c r="O88" s="131"/>
    </row>
    <row r="89" spans="1:15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127">
        <v>3265000000</v>
      </c>
      <c r="K89" s="7">
        <v>3402000000</v>
      </c>
      <c r="M89" s="130"/>
      <c r="N89" s="131"/>
      <c r="O89" s="131"/>
    </row>
    <row r="90" spans="1:15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6">
        <f>SUM(J91:J99)</f>
        <v>1972000000</v>
      </c>
      <c r="K90" s="7">
        <f>SUM(K91:K99)</f>
        <v>700000000</v>
      </c>
      <c r="M90" s="130"/>
      <c r="N90" s="131"/>
      <c r="O90" s="131"/>
    </row>
    <row r="91" spans="1:15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127"/>
      <c r="K91" s="7"/>
      <c r="M91" s="130"/>
      <c r="N91" s="131"/>
      <c r="O91" s="131"/>
    </row>
    <row r="92" spans="1:15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127"/>
      <c r="K92" s="7"/>
      <c r="M92" s="130"/>
      <c r="N92" s="131"/>
      <c r="O92" s="131"/>
    </row>
    <row r="93" spans="1:15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127">
        <v>1889000000</v>
      </c>
      <c r="K93" s="7">
        <v>628000000</v>
      </c>
      <c r="M93" s="130"/>
      <c r="N93" s="131"/>
      <c r="O93" s="131"/>
    </row>
    <row r="94" spans="1:15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127"/>
      <c r="K94" s="7"/>
      <c r="M94" s="130"/>
      <c r="N94" s="131"/>
      <c r="O94" s="131"/>
    </row>
    <row r="95" spans="1:15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127"/>
      <c r="K95" s="7"/>
      <c r="M95" s="130"/>
      <c r="N95" s="131"/>
      <c r="O95" s="131"/>
    </row>
    <row r="96" spans="1:15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127"/>
      <c r="K96" s="7"/>
      <c r="M96" s="130"/>
      <c r="N96" s="131"/>
      <c r="O96" s="131"/>
    </row>
    <row r="97" spans="1:15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127"/>
      <c r="K97" s="7"/>
      <c r="M97" s="130"/>
      <c r="N97" s="131"/>
      <c r="O97" s="131"/>
    </row>
    <row r="98" spans="1:15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127">
        <v>76000000</v>
      </c>
      <c r="K98" s="7">
        <v>63000000</v>
      </c>
      <c r="M98" s="130"/>
      <c r="N98" s="131"/>
      <c r="O98" s="131"/>
    </row>
    <row r="99" spans="1:15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127">
        <v>7000000</v>
      </c>
      <c r="K99" s="7">
        <v>9000000</v>
      </c>
      <c r="M99" s="130"/>
      <c r="N99" s="131"/>
      <c r="O99" s="131"/>
    </row>
    <row r="100" spans="1:15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6">
        <f>SUM(J101:J112)</f>
        <v>7525000000</v>
      </c>
      <c r="K100" s="53">
        <f>SUM(K101:K112)</f>
        <v>6155000000</v>
      </c>
      <c r="M100" s="130"/>
      <c r="N100" s="131"/>
      <c r="O100" s="131"/>
    </row>
    <row r="101" spans="1:15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127"/>
      <c r="K101" s="7"/>
      <c r="M101" s="130"/>
      <c r="N101" s="131"/>
      <c r="O101" s="131"/>
    </row>
    <row r="102" spans="1:15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127"/>
      <c r="K102" s="7"/>
      <c r="M102" s="130"/>
      <c r="N102" s="131"/>
      <c r="O102" s="131"/>
    </row>
    <row r="103" spans="1:15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127">
        <v>3274000000</v>
      </c>
      <c r="K103" s="127">
        <v>2831000000</v>
      </c>
      <c r="M103" s="130"/>
      <c r="N103" s="131"/>
      <c r="O103" s="131"/>
    </row>
    <row r="104" spans="1:15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127">
        <v>242000000</v>
      </c>
      <c r="K104" s="127">
        <v>232000000</v>
      </c>
      <c r="M104" s="130"/>
      <c r="N104" s="131"/>
      <c r="O104" s="131"/>
    </row>
    <row r="105" spans="1:15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127">
        <v>2841000000</v>
      </c>
      <c r="K105" s="127">
        <v>1713000000</v>
      </c>
      <c r="M105" s="130"/>
      <c r="N105" s="131"/>
      <c r="O105" s="131"/>
    </row>
    <row r="106" spans="1:15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127"/>
      <c r="K106" s="127"/>
      <c r="M106" s="130"/>
      <c r="N106" s="131"/>
      <c r="O106" s="131"/>
    </row>
    <row r="107" spans="1:15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127"/>
      <c r="K107" s="127"/>
      <c r="M107" s="130"/>
      <c r="N107" s="131"/>
      <c r="O107" s="131"/>
    </row>
    <row r="108" spans="1:15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127">
        <v>118000000</v>
      </c>
      <c r="K108" s="127">
        <v>130000000</v>
      </c>
      <c r="M108" s="130"/>
      <c r="N108" s="131"/>
      <c r="O108" s="131"/>
    </row>
    <row r="109" spans="1:15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127">
        <f>749000000-29000000</f>
        <v>720000000</v>
      </c>
      <c r="K109" s="127">
        <v>1054000000</v>
      </c>
      <c r="M109" s="130"/>
      <c r="N109" s="131"/>
      <c r="O109" s="131"/>
    </row>
    <row r="110" spans="1:15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127">
        <v>2000000</v>
      </c>
      <c r="K110" s="127">
        <v>2000000</v>
      </c>
      <c r="M110" s="130"/>
      <c r="N110" s="131"/>
      <c r="O110" s="131"/>
    </row>
    <row r="111" spans="1:15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127"/>
      <c r="K111" s="7"/>
      <c r="M111" s="130"/>
      <c r="N111" s="131"/>
      <c r="O111" s="131"/>
    </row>
    <row r="112" spans="1:15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127">
        <f>299000000+29000000</f>
        <v>328000000</v>
      </c>
      <c r="K112" s="7">
        <v>193000000</v>
      </c>
      <c r="M112" s="130"/>
      <c r="N112" s="131"/>
      <c r="O112" s="131"/>
    </row>
    <row r="113" spans="1:15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27">
        <v>126000000</v>
      </c>
      <c r="K113" s="7">
        <v>114000000</v>
      </c>
      <c r="M113" s="130"/>
      <c r="N113" s="131"/>
      <c r="O113" s="131"/>
    </row>
    <row r="114" spans="1:15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6">
        <f>J69+J86+J90+J100+J113</f>
        <v>25909000000</v>
      </c>
      <c r="K114" s="53">
        <f>K69+K86+K90+K100+K113</f>
        <v>22215000000</v>
      </c>
      <c r="M114" s="130"/>
      <c r="N114" s="131"/>
      <c r="O114" s="131"/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12876000000</v>
      </c>
      <c r="K118" s="7">
        <v>11661000000</v>
      </c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>
        <v>-1000000</v>
      </c>
      <c r="K119" s="8">
        <v>-1000000</v>
      </c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109 J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SheetLayoutView="100" zoomScalePageLayoutView="0" workbookViewId="0" topLeftCell="A13">
      <selection activeCell="Q33" sqref="Q33"/>
    </sheetView>
  </sheetViews>
  <sheetFormatPr defaultColWidth="9.140625" defaultRowHeight="12.75"/>
  <cols>
    <col min="1" max="7" width="9.140625" style="52" customWidth="1"/>
    <col min="8" max="8" width="2.00390625" style="52" customWidth="1"/>
    <col min="9" max="9" width="8.00390625" style="52" customWidth="1"/>
    <col min="10" max="10" width="13.00390625" style="52" bestFit="1" customWidth="1"/>
    <col min="11" max="11" width="12.140625" style="52" customWidth="1"/>
    <col min="12" max="12" width="13.00390625" style="52" bestFit="1" customWidth="1"/>
    <col min="13" max="13" width="12.42187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353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7" t="s">
        <v>279</v>
      </c>
      <c r="J4" s="246" t="s">
        <v>319</v>
      </c>
      <c r="K4" s="246"/>
      <c r="L4" s="246" t="s">
        <v>320</v>
      </c>
      <c r="M4" s="246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129">
        <f>SUM(J8:J9)</f>
        <v>28301000000</v>
      </c>
      <c r="K7" s="129">
        <f>SUM(K8:K9)</f>
        <v>6859000000</v>
      </c>
      <c r="L7" s="129">
        <f>SUM(L8:L9)</f>
        <v>24495000000</v>
      </c>
      <c r="M7" s="129">
        <f>SUM(M8:M9)</f>
        <v>5104000000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7">
        <v>27444000000</v>
      </c>
      <c r="K8" s="127">
        <v>6661000000</v>
      </c>
      <c r="L8" s="127">
        <v>23759000000</v>
      </c>
      <c r="M8" s="127">
        <v>4895000000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7">
        <v>857000000</v>
      </c>
      <c r="K9" s="127">
        <v>198000000</v>
      </c>
      <c r="L9" s="127">
        <f>736000000</f>
        <v>736000000</v>
      </c>
      <c r="M9" s="127">
        <f>209000000</f>
        <v>209000000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26">
        <f>J11+J12+J16+J20+J21+J22+J25+J26</f>
        <v>29854000000</v>
      </c>
      <c r="K10" s="126">
        <f>K11+K12+K16+K20+K21+K22+K25+K26</f>
        <v>9146000000</v>
      </c>
      <c r="L10" s="126">
        <f>L11+L12+L16+L20+L21+L22+L25+L26</f>
        <v>26207000000</v>
      </c>
      <c r="M10" s="126">
        <f>M11+M12+M16+M20+M21+M22+M25+M26</f>
        <v>7859000000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127">
        <v>91000000</v>
      </c>
      <c r="K11" s="127">
        <v>216000000</v>
      </c>
      <c r="L11" s="127">
        <v>935000000</v>
      </c>
      <c r="M11" s="127">
        <v>424000000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26">
        <f>SUM(J13:J15)</f>
        <v>21254000000</v>
      </c>
      <c r="K12" s="126">
        <f>SUM(K13:K15)</f>
        <v>4956000000</v>
      </c>
      <c r="L12" s="126">
        <f>SUM(L13:L15)</f>
        <v>17513000000</v>
      </c>
      <c r="M12" s="126">
        <f>SUM(M13:M15)</f>
        <v>3460000000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127">
        <v>13727000000</v>
      </c>
      <c r="K13" s="127">
        <v>2253000000</v>
      </c>
      <c r="L13" s="127">
        <v>11353000000</v>
      </c>
      <c r="M13" s="127">
        <v>1835000000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127">
        <v>5536000000</v>
      </c>
      <c r="K14" s="127">
        <v>2131000000</v>
      </c>
      <c r="L14" s="127">
        <v>3705000000</v>
      </c>
      <c r="M14" s="127">
        <v>964000000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127">
        <v>1991000000</v>
      </c>
      <c r="K15" s="127">
        <v>572000000</v>
      </c>
      <c r="L15" s="127">
        <v>2455000000</v>
      </c>
      <c r="M15" s="127">
        <v>661000000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26">
        <f>SUM(J17:J19)</f>
        <v>2119000000</v>
      </c>
      <c r="K16" s="126">
        <f>SUM(K17:K19)</f>
        <v>522000000</v>
      </c>
      <c r="L16" s="126">
        <f>SUM(L17:L19)</f>
        <v>2111000000</v>
      </c>
      <c r="M16" s="126">
        <f>SUM(M17:M19)</f>
        <v>539000000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127">
        <v>1273000000</v>
      </c>
      <c r="K17" s="127">
        <v>302000000</v>
      </c>
      <c r="L17" s="127">
        <v>1250000000</v>
      </c>
      <c r="M17" s="127">
        <v>320000000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127">
        <v>546000000</v>
      </c>
      <c r="K18" s="127">
        <v>142000000</v>
      </c>
      <c r="L18" s="127">
        <v>542000000</v>
      </c>
      <c r="M18" s="127">
        <v>136000000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127">
        <v>300000000</v>
      </c>
      <c r="K19" s="127">
        <v>78000000</v>
      </c>
      <c r="L19" s="127">
        <v>319000000</v>
      </c>
      <c r="M19" s="127">
        <v>83000000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7">
        <v>2261000000</v>
      </c>
      <c r="K20" s="127">
        <v>584000000</v>
      </c>
      <c r="L20" s="127">
        <v>2132000000</v>
      </c>
      <c r="M20" s="127">
        <v>781000000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7">
        <f>1545000000-386000000</f>
        <v>1159000000</v>
      </c>
      <c r="K21" s="127">
        <f>420000000-77000000</f>
        <v>343000000</v>
      </c>
      <c r="L21" s="127">
        <f>1356000000</f>
        <v>1356000000</v>
      </c>
      <c r="M21" s="127">
        <f>480000000</f>
        <v>480000000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126">
        <f>SUM(J23:J24)</f>
        <v>2769000000</v>
      </c>
      <c r="K22" s="126">
        <f>SUM(K23:K24)</f>
        <v>2421000000</v>
      </c>
      <c r="L22" s="126">
        <f>SUM(L23:L24)</f>
        <v>2052000000</v>
      </c>
      <c r="M22" s="126">
        <f>SUM(M23:M24)</f>
        <v>1957000000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127">
        <v>2454000000</v>
      </c>
      <c r="K23" s="127">
        <v>2500000000</v>
      </c>
      <c r="L23" s="127">
        <f>1899000000</f>
        <v>1899000000</v>
      </c>
      <c r="M23" s="127">
        <f>1890000000</f>
        <v>1890000000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127">
        <v>315000000</v>
      </c>
      <c r="K24" s="127">
        <v>-79000000</v>
      </c>
      <c r="L24" s="127">
        <v>153000000</v>
      </c>
      <c r="M24" s="127">
        <v>67000000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27">
        <v>201000000</v>
      </c>
      <c r="K25" s="127">
        <v>104000000</v>
      </c>
      <c r="L25" s="127">
        <v>108000000</v>
      </c>
      <c r="M25" s="127">
        <v>218000000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7"/>
      <c r="K26" s="127"/>
      <c r="L26" s="127"/>
      <c r="M26" s="127">
        <v>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26">
        <f>SUM(J28:J32)</f>
        <v>213000000</v>
      </c>
      <c r="K27" s="126">
        <f>SUM(K28:K32)</f>
        <v>32000000</v>
      </c>
      <c r="L27" s="126">
        <f>SUM(L28:L32)</f>
        <v>234000000</v>
      </c>
      <c r="M27" s="126">
        <f>SUM(M28:M32)</f>
        <v>82000000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27"/>
      <c r="K28" s="127"/>
      <c r="L28" s="127"/>
      <c r="M28" s="127">
        <v>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27">
        <f>573000000-407000000</f>
        <v>166000000</v>
      </c>
      <c r="K29" s="127">
        <v>32000000</v>
      </c>
      <c r="L29" s="127">
        <v>234000000</v>
      </c>
      <c r="M29" s="127">
        <v>82000000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7"/>
      <c r="K30" s="127"/>
      <c r="L30" s="127"/>
      <c r="M30" s="12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7"/>
      <c r="K31" s="127"/>
      <c r="L31" s="127"/>
      <c r="M31" s="12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7">
        <v>47000000</v>
      </c>
      <c r="K32" s="127"/>
      <c r="L32" s="127"/>
      <c r="M32" s="12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26">
        <f>SUM(J34:J37)</f>
        <v>476000000</v>
      </c>
      <c r="K33" s="126">
        <f>SUM(K34:K37)</f>
        <v>83000000</v>
      </c>
      <c r="L33" s="126">
        <f>SUM(L34:L37)</f>
        <v>856000000</v>
      </c>
      <c r="M33" s="126">
        <f>SUM(M34:M37)</f>
        <v>361000000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7"/>
      <c r="K34" s="127"/>
      <c r="L34" s="127"/>
      <c r="M34" s="12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7">
        <f>744000000-407000000+17000000</f>
        <v>354000000</v>
      </c>
      <c r="K35" s="127">
        <v>83000000</v>
      </c>
      <c r="L35" s="127">
        <v>856000000</v>
      </c>
      <c r="M35" s="127">
        <v>361000000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27"/>
      <c r="K36" s="127"/>
      <c r="L36" s="127"/>
      <c r="M36" s="12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7">
        <v>122000000</v>
      </c>
      <c r="K37" s="12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127"/>
      <c r="K38" s="12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28514000000</v>
      </c>
      <c r="K42" s="53">
        <f>K7+K27+K38+K40</f>
        <v>6891000000</v>
      </c>
      <c r="L42" s="53">
        <f>L7+L27+L38+L40</f>
        <v>24729000000</v>
      </c>
      <c r="M42" s="53">
        <f>M7+M27+M38+M40</f>
        <v>5186000000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30330000000</v>
      </c>
      <c r="K43" s="53">
        <f>K10+K33+K39+K41</f>
        <v>9229000000</v>
      </c>
      <c r="L43" s="53">
        <f>L10+L33+L39+L41</f>
        <v>27063000000</v>
      </c>
      <c r="M43" s="53">
        <f>M10+M33+M39+M41</f>
        <v>8220000000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-1816000000</v>
      </c>
      <c r="K44" s="53">
        <f>K42-K43</f>
        <v>-2338000000</v>
      </c>
      <c r="L44" s="53">
        <f>L42-L43</f>
        <v>-2334000000</v>
      </c>
      <c r="M44" s="53">
        <f>M42-M43</f>
        <v>-3034000000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0</v>
      </c>
      <c r="K45" s="126"/>
      <c r="L45" s="126">
        <f>IF(L42&gt;L43,L42-L43,0)</f>
        <v>0</v>
      </c>
      <c r="M45" s="126">
        <f>IF(M42&gt;M43,M42-M43,0)</f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1816000000</v>
      </c>
      <c r="K46" s="126">
        <f>IF(K43&gt;K42,K43-K42,0)</f>
        <v>2338000000</v>
      </c>
      <c r="L46" s="126">
        <f>IF(L43&gt;L42,L43-L42,0)</f>
        <v>2334000000</v>
      </c>
      <c r="M46" s="126">
        <f>IF(M43&gt;M42,M43-M42,0)</f>
        <v>3034000000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-308000000</v>
      </c>
      <c r="K47" s="127">
        <v>-443000000</v>
      </c>
      <c r="L47" s="127">
        <v>-437000000</v>
      </c>
      <c r="M47" s="127">
        <v>-554000000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-1508000000</v>
      </c>
      <c r="K48" s="126">
        <f>K44-K47</f>
        <v>-1895000000</v>
      </c>
      <c r="L48" s="126">
        <f>L44-L47</f>
        <v>-1897000000</v>
      </c>
      <c r="M48" s="126">
        <f>M44-M47</f>
        <v>-2480000000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0</v>
      </c>
      <c r="K49" s="126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1508000000</v>
      </c>
      <c r="K50" s="60">
        <f>IF(K48&lt;0,-K48,0)</f>
        <v>1895000000</v>
      </c>
      <c r="L50" s="60">
        <f>IF(L48&lt;0,-L48,0)</f>
        <v>1897000000</v>
      </c>
      <c r="M50" s="60">
        <f>IF(M48&lt;0,-M48,0)</f>
        <v>2480000000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-1508000000</v>
      </c>
      <c r="K53" s="7">
        <v>-1895000000</v>
      </c>
      <c r="L53" s="7">
        <v>-1897000000</v>
      </c>
      <c r="M53" s="7">
        <v>-2480000000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-1508000000</v>
      </c>
      <c r="K56" s="6">
        <f>K53</f>
        <v>-1895000000</v>
      </c>
      <c r="L56" s="6">
        <f>L53</f>
        <v>-1897000000</v>
      </c>
      <c r="M56" s="6">
        <v>-2480000000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-228000000</v>
      </c>
      <c r="K57" s="53">
        <f>SUM(K58:K64)</f>
        <v>-87000000</v>
      </c>
      <c r="L57" s="53">
        <f>SUM(L58:L64)</f>
        <v>682000000</v>
      </c>
      <c r="M57" s="53">
        <f>SUM(M58:M64)</f>
        <v>152000000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-210000000</v>
      </c>
      <c r="K58" s="7">
        <v>-76000000</v>
      </c>
      <c r="L58" s="7">
        <v>567000000</v>
      </c>
      <c r="M58" s="7">
        <v>190000000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-7000000</v>
      </c>
      <c r="K60" s="7">
        <v>-11000000</v>
      </c>
      <c r="L60" s="7">
        <v>115000000</v>
      </c>
      <c r="M60" s="7">
        <v>-38000000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-11000000</v>
      </c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-228000000</v>
      </c>
      <c r="K66" s="53">
        <f>K57-K65</f>
        <v>-87000000</v>
      </c>
      <c r="L66" s="53">
        <f>L57-L65</f>
        <v>682000000</v>
      </c>
      <c r="M66" s="53">
        <f>M57-M65</f>
        <v>152000000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-1736000000</v>
      </c>
      <c r="K67" s="60">
        <f>K56+K66</f>
        <v>-1982000000</v>
      </c>
      <c r="L67" s="60">
        <f>L56+L66</f>
        <v>-1215000000</v>
      </c>
      <c r="M67" s="60">
        <f>M56+M66</f>
        <v>-2328000000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-1736000000</v>
      </c>
      <c r="K70" s="7">
        <v>-1982000000</v>
      </c>
      <c r="L70" s="7">
        <v>-1215000000</v>
      </c>
      <c r="M70" s="7">
        <v>-2328000000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>
        <v>0</v>
      </c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25">
      <selection activeCell="K57" sqref="K57"/>
    </sheetView>
  </sheetViews>
  <sheetFormatPr defaultColWidth="9.140625" defaultRowHeight="12.75"/>
  <cols>
    <col min="1" max="7" width="9.140625" style="52" customWidth="1"/>
    <col min="8" max="8" width="2.57421875" style="52" customWidth="1"/>
    <col min="9" max="9" width="9.140625" style="52" customWidth="1"/>
    <col min="10" max="10" width="12.140625" style="52" bestFit="1" customWidth="1"/>
    <col min="11" max="11" width="13.71093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354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7">
        <v>2</v>
      </c>
      <c r="J5" s="68" t="s">
        <v>283</v>
      </c>
      <c r="K5" s="68" t="s">
        <v>284</v>
      </c>
    </row>
    <row r="6" spans="1:11" ht="12.75">
      <c r="A6" s="270" t="s">
        <v>156</v>
      </c>
      <c r="B6" s="271"/>
      <c r="C6" s="271"/>
      <c r="D6" s="271"/>
      <c r="E6" s="271"/>
      <c r="F6" s="271"/>
      <c r="G6" s="271"/>
      <c r="H6" s="271"/>
      <c r="I6" s="272"/>
      <c r="J6" s="272"/>
      <c r="K6" s="273"/>
    </row>
    <row r="7" spans="1:11" ht="12.75">
      <c r="A7" s="267" t="s">
        <v>40</v>
      </c>
      <c r="B7" s="268"/>
      <c r="C7" s="268"/>
      <c r="D7" s="268"/>
      <c r="E7" s="268"/>
      <c r="F7" s="268"/>
      <c r="G7" s="268"/>
      <c r="H7" s="268"/>
      <c r="I7" s="134">
        <v>1</v>
      </c>
      <c r="J7" s="127">
        <v>-1816000000</v>
      </c>
      <c r="K7" s="127">
        <v>-2334000000</v>
      </c>
    </row>
    <row r="8" spans="1:11" ht="12.75">
      <c r="A8" s="267" t="s">
        <v>41</v>
      </c>
      <c r="B8" s="268"/>
      <c r="C8" s="268"/>
      <c r="D8" s="268"/>
      <c r="E8" s="268"/>
      <c r="F8" s="268"/>
      <c r="G8" s="268"/>
      <c r="H8" s="268"/>
      <c r="I8" s="134">
        <v>2</v>
      </c>
      <c r="J8" s="127">
        <v>2261000000</v>
      </c>
      <c r="K8" s="127">
        <v>2132000000</v>
      </c>
    </row>
    <row r="9" spans="1:11" ht="12.75">
      <c r="A9" s="267" t="s">
        <v>42</v>
      </c>
      <c r="B9" s="268"/>
      <c r="C9" s="268"/>
      <c r="D9" s="268"/>
      <c r="E9" s="268"/>
      <c r="F9" s="268"/>
      <c r="G9" s="268"/>
      <c r="H9" s="268"/>
      <c r="I9" s="134">
        <v>3</v>
      </c>
      <c r="J9" s="127">
        <v>1599000000</v>
      </c>
      <c r="K9" s="127"/>
    </row>
    <row r="10" spans="1:11" ht="12.75">
      <c r="A10" s="267" t="s">
        <v>43</v>
      </c>
      <c r="B10" s="268"/>
      <c r="C10" s="268"/>
      <c r="D10" s="268"/>
      <c r="E10" s="268"/>
      <c r="F10" s="268"/>
      <c r="G10" s="268"/>
      <c r="H10" s="268"/>
      <c r="I10" s="134">
        <v>4</v>
      </c>
      <c r="J10" s="127"/>
      <c r="K10" s="127">
        <v>839000000</v>
      </c>
    </row>
    <row r="11" spans="1:11" ht="12.75">
      <c r="A11" s="267" t="s">
        <v>44</v>
      </c>
      <c r="B11" s="268"/>
      <c r="C11" s="268"/>
      <c r="D11" s="268"/>
      <c r="E11" s="268"/>
      <c r="F11" s="268"/>
      <c r="G11" s="268"/>
      <c r="H11" s="268"/>
      <c r="I11" s="134">
        <v>5</v>
      </c>
      <c r="J11" s="127">
        <v>88000000</v>
      </c>
      <c r="K11" s="127">
        <v>1201000000</v>
      </c>
    </row>
    <row r="12" spans="1:11" ht="12.75">
      <c r="A12" s="267" t="s">
        <v>51</v>
      </c>
      <c r="B12" s="268"/>
      <c r="C12" s="268"/>
      <c r="D12" s="268"/>
      <c r="E12" s="268"/>
      <c r="F12" s="268"/>
      <c r="G12" s="268"/>
      <c r="H12" s="268"/>
      <c r="I12" s="134">
        <v>6</v>
      </c>
      <c r="J12" s="127">
        <v>3532000000</v>
      </c>
      <c r="K12" s="127">
        <v>3247000000</v>
      </c>
    </row>
    <row r="13" spans="1:11" ht="12.75">
      <c r="A13" s="274" t="s">
        <v>157</v>
      </c>
      <c r="B13" s="275"/>
      <c r="C13" s="275"/>
      <c r="D13" s="275"/>
      <c r="E13" s="275"/>
      <c r="F13" s="275"/>
      <c r="G13" s="275"/>
      <c r="H13" s="275"/>
      <c r="I13" s="134">
        <v>7</v>
      </c>
      <c r="J13" s="126">
        <f>SUM(J7:J12)</f>
        <v>5664000000</v>
      </c>
      <c r="K13" s="126">
        <f>SUM(K7:K12)</f>
        <v>5085000000</v>
      </c>
    </row>
    <row r="14" spans="1:11" ht="12.75">
      <c r="A14" s="267" t="s">
        <v>52</v>
      </c>
      <c r="B14" s="268"/>
      <c r="C14" s="268"/>
      <c r="D14" s="268"/>
      <c r="E14" s="268"/>
      <c r="F14" s="268"/>
      <c r="G14" s="268"/>
      <c r="H14" s="268"/>
      <c r="I14" s="134">
        <v>8</v>
      </c>
      <c r="J14" s="127">
        <v>490000000</v>
      </c>
      <c r="K14" s="127">
        <v>688000000</v>
      </c>
    </row>
    <row r="15" spans="1:11" ht="12.75">
      <c r="A15" s="267" t="s">
        <v>53</v>
      </c>
      <c r="B15" s="268"/>
      <c r="C15" s="268"/>
      <c r="D15" s="268"/>
      <c r="E15" s="268"/>
      <c r="F15" s="268"/>
      <c r="G15" s="268"/>
      <c r="H15" s="268"/>
      <c r="I15" s="134">
        <v>9</v>
      </c>
      <c r="J15" s="127">
        <v>303000000</v>
      </c>
      <c r="K15" s="127"/>
    </row>
    <row r="16" spans="1:11" ht="12.75">
      <c r="A16" s="267" t="s">
        <v>54</v>
      </c>
      <c r="B16" s="268"/>
      <c r="C16" s="268"/>
      <c r="D16" s="268"/>
      <c r="E16" s="268"/>
      <c r="F16" s="268"/>
      <c r="G16" s="268"/>
      <c r="H16" s="268"/>
      <c r="I16" s="134">
        <v>10</v>
      </c>
      <c r="J16" s="127"/>
      <c r="K16" s="127"/>
    </row>
    <row r="17" spans="1:11" ht="12.75">
      <c r="A17" s="267" t="s">
        <v>55</v>
      </c>
      <c r="B17" s="268"/>
      <c r="C17" s="268"/>
      <c r="D17" s="268"/>
      <c r="E17" s="268"/>
      <c r="F17" s="268"/>
      <c r="G17" s="268"/>
      <c r="H17" s="268"/>
      <c r="I17" s="134">
        <v>11</v>
      </c>
      <c r="J17" s="127">
        <v>343000000</v>
      </c>
      <c r="K17" s="127">
        <v>538000000</v>
      </c>
    </row>
    <row r="18" spans="1:11" ht="12.75">
      <c r="A18" s="274" t="s">
        <v>158</v>
      </c>
      <c r="B18" s="275"/>
      <c r="C18" s="275"/>
      <c r="D18" s="275"/>
      <c r="E18" s="275"/>
      <c r="F18" s="275"/>
      <c r="G18" s="275"/>
      <c r="H18" s="275"/>
      <c r="I18" s="134">
        <v>12</v>
      </c>
      <c r="J18" s="126">
        <f>SUM(J14:J17)</f>
        <v>1136000000</v>
      </c>
      <c r="K18" s="126">
        <f>SUM(K14:K17)</f>
        <v>1226000000</v>
      </c>
    </row>
    <row r="19" spans="1:11" ht="12.75">
      <c r="A19" s="274" t="s">
        <v>36</v>
      </c>
      <c r="B19" s="275"/>
      <c r="C19" s="275"/>
      <c r="D19" s="275"/>
      <c r="E19" s="275"/>
      <c r="F19" s="275"/>
      <c r="G19" s="275"/>
      <c r="H19" s="275"/>
      <c r="I19" s="134">
        <v>13</v>
      </c>
      <c r="J19" s="126">
        <f>IF(J13&gt;J18,J13-J18,0)</f>
        <v>4528000000</v>
      </c>
      <c r="K19" s="126">
        <f>IF(K13&gt;K18,K13-K18,0)</f>
        <v>3859000000</v>
      </c>
    </row>
    <row r="20" spans="1:11" ht="12.75">
      <c r="A20" s="274" t="s">
        <v>37</v>
      </c>
      <c r="B20" s="275"/>
      <c r="C20" s="275"/>
      <c r="D20" s="275"/>
      <c r="E20" s="275"/>
      <c r="F20" s="275"/>
      <c r="G20" s="275"/>
      <c r="H20" s="275"/>
      <c r="I20" s="134">
        <v>14</v>
      </c>
      <c r="J20" s="126">
        <f>IF(J18&gt;J13,J18-J13,0)</f>
        <v>0</v>
      </c>
      <c r="K20" s="126">
        <f>IF(K18&gt;K13,K18-K13,0)</f>
        <v>0</v>
      </c>
    </row>
    <row r="21" spans="1:11" ht="12.75">
      <c r="A21" s="270" t="s">
        <v>159</v>
      </c>
      <c r="B21" s="271"/>
      <c r="C21" s="271"/>
      <c r="D21" s="271"/>
      <c r="E21" s="271"/>
      <c r="F21" s="271"/>
      <c r="G21" s="271"/>
      <c r="H21" s="271"/>
      <c r="I21" s="272"/>
      <c r="J21" s="272"/>
      <c r="K21" s="273"/>
    </row>
    <row r="22" spans="1:11" ht="12.75">
      <c r="A22" s="267" t="s">
        <v>178</v>
      </c>
      <c r="B22" s="268"/>
      <c r="C22" s="268"/>
      <c r="D22" s="268"/>
      <c r="E22" s="268"/>
      <c r="F22" s="268"/>
      <c r="G22" s="268"/>
      <c r="H22" s="268"/>
      <c r="I22" s="134">
        <v>15</v>
      </c>
      <c r="J22" s="127">
        <v>14000000</v>
      </c>
      <c r="K22" s="127">
        <v>34000000</v>
      </c>
    </row>
    <row r="23" spans="1:11" ht="12.75">
      <c r="A23" s="267" t="s">
        <v>179</v>
      </c>
      <c r="B23" s="268"/>
      <c r="C23" s="268"/>
      <c r="D23" s="268"/>
      <c r="E23" s="268"/>
      <c r="F23" s="268"/>
      <c r="G23" s="268"/>
      <c r="H23" s="268"/>
      <c r="I23" s="134">
        <v>16</v>
      </c>
      <c r="J23" s="127"/>
      <c r="K23" s="127"/>
    </row>
    <row r="24" spans="1:11" ht="12.75">
      <c r="A24" s="267" t="s">
        <v>180</v>
      </c>
      <c r="B24" s="268"/>
      <c r="C24" s="268"/>
      <c r="D24" s="268"/>
      <c r="E24" s="268"/>
      <c r="F24" s="268"/>
      <c r="G24" s="268"/>
      <c r="H24" s="268"/>
      <c r="I24" s="134">
        <v>17</v>
      </c>
      <c r="J24" s="127">
        <v>25000000</v>
      </c>
      <c r="K24" s="127">
        <v>34000000</v>
      </c>
    </row>
    <row r="25" spans="1:11" ht="12.75">
      <c r="A25" s="267" t="s">
        <v>181</v>
      </c>
      <c r="B25" s="268"/>
      <c r="C25" s="268"/>
      <c r="D25" s="268"/>
      <c r="E25" s="268"/>
      <c r="F25" s="268"/>
      <c r="G25" s="268"/>
      <c r="H25" s="268"/>
      <c r="I25" s="134">
        <v>18</v>
      </c>
      <c r="J25" s="127">
        <v>3000000</v>
      </c>
      <c r="K25" s="127">
        <v>7000000</v>
      </c>
    </row>
    <row r="26" spans="1:11" ht="12.75">
      <c r="A26" s="267" t="s">
        <v>182</v>
      </c>
      <c r="B26" s="268"/>
      <c r="C26" s="268"/>
      <c r="D26" s="268"/>
      <c r="E26" s="268"/>
      <c r="F26" s="268"/>
      <c r="G26" s="268"/>
      <c r="H26" s="268"/>
      <c r="I26" s="134">
        <v>19</v>
      </c>
      <c r="J26" s="127"/>
      <c r="K26" s="127">
        <v>49000000</v>
      </c>
    </row>
    <row r="27" spans="1:11" ht="12.75">
      <c r="A27" s="274" t="s">
        <v>168</v>
      </c>
      <c r="B27" s="275"/>
      <c r="C27" s="275"/>
      <c r="D27" s="275"/>
      <c r="E27" s="275"/>
      <c r="F27" s="275"/>
      <c r="G27" s="275"/>
      <c r="H27" s="275"/>
      <c r="I27" s="134">
        <v>20</v>
      </c>
      <c r="J27" s="126">
        <f>SUM(J22:J26)</f>
        <v>42000000</v>
      </c>
      <c r="K27" s="126">
        <f>SUM(K22:K26)</f>
        <v>124000000</v>
      </c>
    </row>
    <row r="28" spans="1:11" ht="12.75">
      <c r="A28" s="267" t="s">
        <v>115</v>
      </c>
      <c r="B28" s="268"/>
      <c r="C28" s="268"/>
      <c r="D28" s="268"/>
      <c r="E28" s="268"/>
      <c r="F28" s="268"/>
      <c r="G28" s="268"/>
      <c r="H28" s="268"/>
      <c r="I28" s="134">
        <v>21</v>
      </c>
      <c r="J28" s="127">
        <v>2091000000</v>
      </c>
      <c r="K28" s="127">
        <v>1589000000</v>
      </c>
    </row>
    <row r="29" spans="1:11" ht="12.75">
      <c r="A29" s="267" t="s">
        <v>116</v>
      </c>
      <c r="B29" s="268"/>
      <c r="C29" s="268"/>
      <c r="D29" s="268"/>
      <c r="E29" s="268"/>
      <c r="F29" s="268"/>
      <c r="G29" s="268"/>
      <c r="H29" s="268"/>
      <c r="I29" s="134">
        <v>22</v>
      </c>
      <c r="J29" s="127">
        <v>7000000</v>
      </c>
      <c r="K29" s="127"/>
    </row>
    <row r="30" spans="1:11" ht="12.75">
      <c r="A30" s="267" t="s">
        <v>16</v>
      </c>
      <c r="B30" s="268"/>
      <c r="C30" s="268"/>
      <c r="D30" s="268"/>
      <c r="E30" s="268"/>
      <c r="F30" s="268"/>
      <c r="G30" s="268"/>
      <c r="H30" s="268"/>
      <c r="I30" s="134">
        <v>23</v>
      </c>
      <c r="J30" s="127">
        <v>80000000</v>
      </c>
      <c r="K30" s="127"/>
    </row>
    <row r="31" spans="1:11" ht="12.75">
      <c r="A31" s="274" t="s">
        <v>5</v>
      </c>
      <c r="B31" s="275"/>
      <c r="C31" s="275"/>
      <c r="D31" s="275"/>
      <c r="E31" s="275"/>
      <c r="F31" s="275"/>
      <c r="G31" s="275"/>
      <c r="H31" s="275"/>
      <c r="I31" s="134">
        <v>24</v>
      </c>
      <c r="J31" s="126">
        <f>SUM(J28:J30)</f>
        <v>2178000000</v>
      </c>
      <c r="K31" s="126">
        <f>SUM(K28:K30)</f>
        <v>1589000000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2136000000</v>
      </c>
      <c r="K33" s="53">
        <f>IF(K31&gt;K27,K31-K27,0)</f>
        <v>1465000000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76"/>
      <c r="J34" s="276"/>
      <c r="K34" s="277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21246000000</v>
      </c>
      <c r="K36" s="7">
        <v>16917000000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21246000000</v>
      </c>
      <c r="K38" s="53">
        <f>SUM(K35:K37)</f>
        <v>16917000000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23381000000</v>
      </c>
      <c r="K39" s="7">
        <v>19246000000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>
        <v>343000000</v>
      </c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23724000000</v>
      </c>
      <c r="K44" s="53">
        <f>SUM(K39:K43)</f>
        <v>19246000000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2478000000</v>
      </c>
      <c r="K46" s="53">
        <f>IF(K44&gt;K38,K44-K38,0)</f>
        <v>2329000000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65000000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3">
        <f>IF(J20-J19+J33-J32+J46-J45&gt;0,J20-J19+J33-J32+J46-J45,0)</f>
        <v>86000000</v>
      </c>
      <c r="K48" s="53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488000000</v>
      </c>
      <c r="K49" s="7">
        <v>402000000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/>
      <c r="K50" s="7">
        <v>65000000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>
        <v>86000000</v>
      </c>
      <c r="K51" s="7"/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0">
        <f>J49+J50-J51</f>
        <v>402000000</v>
      </c>
      <c r="K52" s="60">
        <f>K49+K50-K51</f>
        <v>467000000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1">
        <v>2</v>
      </c>
      <c r="J5" s="72" t="s">
        <v>283</v>
      </c>
      <c r="K5" s="72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76"/>
      <c r="J6" s="276"/>
      <c r="K6" s="277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76"/>
      <c r="J22" s="276"/>
      <c r="K22" s="277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76">
        <v>0</v>
      </c>
      <c r="J35" s="276"/>
      <c r="K35" s="277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80" zoomScalePageLayoutView="0" workbookViewId="0" topLeftCell="A1">
      <selection activeCell="P14" sqref="P13:P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2.7109375" style="75" customWidth="1"/>
    <col min="11" max="11" width="13.421875" style="75" customWidth="1"/>
    <col min="12" max="16384" width="9.140625" style="75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2"/>
      <c r="B2" s="73"/>
      <c r="C2" s="301" t="s">
        <v>282</v>
      </c>
      <c r="D2" s="301"/>
      <c r="E2" s="76" t="s">
        <v>323</v>
      </c>
      <c r="F2" s="43" t="s">
        <v>250</v>
      </c>
      <c r="G2" s="302" t="s">
        <v>324</v>
      </c>
      <c r="H2" s="303"/>
      <c r="I2" s="73"/>
      <c r="J2" s="73"/>
      <c r="K2" s="73"/>
      <c r="L2" s="77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80" t="s">
        <v>305</v>
      </c>
      <c r="J3" s="81" t="s">
        <v>150</v>
      </c>
      <c r="K3" s="81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3">
        <v>2</v>
      </c>
      <c r="J4" s="82" t="s">
        <v>283</v>
      </c>
      <c r="K4" s="82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9000000000</v>
      </c>
      <c r="K5" s="45">
        <v>9000000000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/>
      <c r="K6" s="46"/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2284000000</v>
      </c>
      <c r="K7" s="46">
        <v>2851000000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3094000000</v>
      </c>
      <c r="K8" s="46">
        <v>1586000000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-1508000000</v>
      </c>
      <c r="K9" s="46">
        <v>-1897000000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/>
      <c r="K10" s="46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/>
      <c r="K11" s="46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/>
      <c r="K12" s="46"/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>
        <v>6000000</v>
      </c>
      <c r="K13" s="46">
        <v>121000000</v>
      </c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8">
        <f>SUM(J5:J13)</f>
        <v>12876000000</v>
      </c>
      <c r="K14" s="78">
        <f>SUM(K5:K13)</f>
        <v>11661000000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>
        <v>-210000000</v>
      </c>
      <c r="K15" s="46">
        <v>567000000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>
        <v>-1869000000</v>
      </c>
      <c r="K20" s="46">
        <v>-1782000000</v>
      </c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79">
        <f>SUM(J15:J20)</f>
        <v>-2079000000</v>
      </c>
      <c r="K21" s="79">
        <f>SUM(K15:K20)</f>
        <v>-1215000000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v>12876000000</v>
      </c>
      <c r="K23" s="45">
        <v>11661000000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9">
        <v>-1000000</v>
      </c>
      <c r="K24" s="79">
        <v>-1000000</v>
      </c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316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2015-02-12T09:42:29Z</cp:lastPrinted>
  <dcterms:created xsi:type="dcterms:W3CDTF">2008-10-17T11:51:54Z</dcterms:created>
  <dcterms:modified xsi:type="dcterms:W3CDTF">2015-02-12T12:54:49Z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