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40" windowWidth="24030" windowHeight="510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4">'NT_D'!$A$1:$K$53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<sst xmlns="http://schemas.openxmlformats.org/spreadsheetml/2006/main" count="401" uniqueCount="350">
  <si>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</si>
  <si>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</si>
  <si>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</si>
  <si>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</si>
  <si>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</si>
  <si>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</si>
  <si>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</si>
  <si>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</si>
  <si>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</si>
  <si>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</si>
  <si>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</si>
  <si>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</si>
  <si>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</si>
  <si>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</si>
  <si>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</si>
  <si>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</si>
  <si>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</si>
  <si>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</si>
  <si>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</si>
  <si>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</si>
  <si>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</si>
  <si>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</si>
  <si>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</si>
  <si>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</si>
  <si>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</si>
  <si>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</si>
  <si>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</si>
  <si>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</si>
  <si>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</si>
  <si>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</si>
  <si>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</si>
  <si>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</si>
  <si>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</si>
  <si>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</si>
  <si>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</si>
  <si>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</si>
  <si>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</si>
  <si>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</si>
  <si>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</si>
  <si>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</si>
  <si>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</si>
  <si>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</si>
  <si>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</si>
  <si>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</si>
  <si>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</si>
  <si>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</si>
  <si>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</si>
  <si>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</si>
  <si>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</si>
  <si>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</si>
  <si>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</si>
  <si>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</si>
  <si>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</si>
  <si>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</si>
  <si>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</si>
  <si>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</si>
  <si>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</si>
  <si>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</si>
  <si>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</si>
  <si>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</si>
  <si>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</si>
  <si>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</si>
  <si>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</si>
  <si>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</si>
  <si>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</si>
  <si>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</si>
  <si>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</si>
  <si>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</si>
  <si>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</si>
  <si>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</si>
  <si>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</si>
  <si>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</si>
  <si>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</si>
  <si>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</si>
  <si>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</si>
  <si>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</si>
  <si>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</si>
  <si>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</si>
  <si>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</si>
  <si>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</si>
  <si>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</si>
  <si>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</si>
  <si>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</si>
  <si>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</si>
  <si>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</si>
  <si>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</si>
  <si>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</si>
  <si>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</si>
  <si>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</si>
  <si>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</si>
  <si>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</si>
  <si>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</si>
  <si>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</si>
  <si>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</si>
  <si>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</si>
  <si>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</si>
  <si>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</si>
  <si>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</si>
  <si>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</si>
  <si>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</si>
  <si>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</si>
  <si>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</si>
  <si>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</si>
  <si>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</si>
  <si>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</si>
  <si>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</si>
  <si>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</si>
  <si>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</si>
  <si>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</si>
  <si>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</si>
  <si>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</si>
  <si>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</si>
  <si>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</si>
  <si>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</si>
  <si>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</si>
  <si>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</si>
  <si>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</si>
  <si>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</si>
  <si>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</si>
  <si>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</si>
  <si>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</si>
  <si>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</si>
  <si>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</si>
  <si>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</si>
  <si>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</si>
  <si>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</si>
  <si>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</si>
  <si>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</si>
  <si>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</si>
  <si>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</si>
  <si>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</si>
  <si>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</si>
  <si>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</si>
  <si>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</si>
  <si>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</si>
  <si>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</si>
  <si>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</si>
  <si>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</si>
  <si>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</si>
  <si>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</si>
  <si>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</si>
  <si>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</si>
  <si>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</si>
  <si>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</si>
  <si>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</si>
  <si>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</si>
  <si>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</si>
  <si>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</si>
  <si>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</si>
  <si>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</si>
  <si>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</si>
  <si>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</si>
  <si>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</si>
  <si>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</si>
  <si>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</si>
  <si>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</si>
  <si>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</si>
  <si>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</si>
  <si>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</si>
  <si>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</si>
  <si>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</si>
  <si>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</si>
  <si>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</si>
  <si>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</si>
  <si>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</si>
  <si>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</si>
  <si>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</si>
  <si>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</si>
  <si>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</si>
  <si>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</si>
  <si>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</si>
  <si>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</si>
  <si>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</si>
  <si>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</si>
  <si>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</si>
  <si>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</si>
  <si>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</si>
  <si>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</si>
  <si>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</si>
  <si>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</si>
  <si>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</si>
  <si>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</si>
  <si>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</si>
  <si>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</si>
  <si>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</si>
  <si>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</si>
  <si>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</si>
  <si>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</si>
  <si>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</si>
  <si>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</si>
  <si>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</si>
  <si>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</si>
  <si>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</si>
  <si>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</si>
  <si>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</si>
  <si>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</si>
  <si>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</si>
  <si>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</si>
  <si>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</si>
  <si>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</si>
  <si>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</si>
  <si>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</si>
  <si>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</si>
  <si>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</si>
  <si>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</si>
  <si>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</si>
  <si>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</si>
  <si>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</si>
  <si>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</si>
  <si>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</si>
  <si>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</si>
  <si>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</si>
  <si>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</si>
  <si>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</si>
  <si>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</si>
  <si>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</si>
  <si>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</si>
  <si>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</si>
  <si>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</si>
  <si>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</si>
  <si>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</si>
  <si>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</si>
  <si>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</si>
  <si>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</si>
  <si>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</si>
  <si>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</si>
  <si>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</si>
  <si>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</si>
  <si>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</si>
  <si>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</si>
  <si>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</si>
  <si>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</si>
  <si>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</si>
  <si>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</si>
  <si>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</si>
  <si>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</si>
  <si>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</si>
  <si>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</si>
  <si>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</si>
  <si>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</si>
  <si>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</si>
  <si>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</si>
  <si>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</si>
  <si>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</si>
  <si>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</si>
  <si>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</si>
  <si>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</si>
  <si>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</si>
  <si>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</si>
  <si>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</si>
  <si>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</si>
  <si>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</si>
  <si>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</si>
  <si>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</si>
  <si>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</si>
  <si>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</si>
  <si>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</si>
  <si>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</si>
  <si>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</si>
  <si>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</si>
  <si>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</si>
  <si>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</si>
  <si>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</si>
  <si>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</si>
  <si>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</si>
  <si>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</si>
  <si>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</si>
  <si>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</si>
  <si>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</si>
  <si>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</si>
  <si>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</si>
  <si>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</si>
  <si>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</si>
  <si>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</si>
  <si>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</si>
  <si>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</si>
  <si>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</si>
  <si>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</si>
  <si>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</si>
  <si>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</si>
  <si>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</si>
  <si>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</si>
  <si>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</si>
  <si>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</si>
  <si>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</si>
  <si>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</si>
  <si>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</si>
  <si>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</si>
  <si>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</si>
  <si>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</si>
  <si>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</si>
  <si>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</si>
  <si>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</si>
  <si>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</si>
  <si>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</si>
  <si>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</si>
  <si>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</si>
  <si>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</si>
  <si>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</si>
  <si>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</si>
  <si>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</si>
  <si>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</si>
  <si>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</si>
  <si>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</si>
  <si>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</si>
  <si>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</si>
  <si>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</si>
  <si>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</si>
  <si>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</si>
  <si>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</si>
  <si>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</si>
  <si>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</si>
  <si>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</si>
  <si>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</si>
  <si>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</si>
  <si>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</si>
  <si>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</si>
  <si>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</si>
  <si>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</si>
  <si>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</si>
  <si>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</si>
  <si>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</si>
  <si>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</si>
  <si>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1.1.2014.</t>
  </si>
  <si>
    <t>03586243</t>
  </si>
  <si>
    <t>080000604</t>
  </si>
  <si>
    <t>27759560625</t>
  </si>
  <si>
    <t>10 000</t>
  </si>
  <si>
    <t>Zagreb</t>
  </si>
  <si>
    <t>investitori@ina.hr</t>
  </si>
  <si>
    <t>www.ina.hr</t>
  </si>
  <si>
    <t>ZAGREB</t>
  </si>
  <si>
    <t>GRAD ZAGREB</t>
  </si>
  <si>
    <t>Zoltán Sándor Áldott</t>
  </si>
  <si>
    <t>01.01.2014.</t>
  </si>
  <si>
    <t>1920</t>
  </si>
  <si>
    <t>Avenija Većeslava Holjevca 10</t>
  </si>
  <si>
    <t>30.09.2014.</t>
  </si>
  <si>
    <t>stanje na dan 30.09.2014.</t>
  </si>
  <si>
    <t>u razdoblju 01.01.2014. do 30.09.2014.</t>
  </si>
  <si>
    <t>INA - Industrija nafte d.d., Zagreb</t>
  </si>
  <si>
    <t>NE</t>
  </si>
  <si>
    <t>Top Računovodstvo Servisi d.o.o.; Član INA Grupe</t>
  </si>
  <si>
    <t>Ratko Marković dipl.oec.</t>
  </si>
  <si>
    <t>01 612-3143</t>
  </si>
  <si>
    <t>01 612-3115</t>
  </si>
  <si>
    <t>Ratko.Markovic@trs.ina.hr </t>
  </si>
  <si>
    <t>Obveznik: INA - Industrija nafte d.d., Zagreb</t>
  </si>
  <si>
    <t>Obveznik: INA - Industrija nafte d.d. Zagreb</t>
  </si>
  <si>
    <t>Obveznik: INA-Industrija nafte d.d. Zagreb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</si>
</sst>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ves.Kompare@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F44" sqref="F44:I4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 t="s">
        <v>337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324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325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326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340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 t="s">
        <v>327</v>
      </c>
      <c r="D14" s="147"/>
      <c r="E14" s="16"/>
      <c r="F14" s="143" t="s">
        <v>328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336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331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332</v>
      </c>
      <c r="E24" s="151"/>
      <c r="F24" s="151"/>
      <c r="G24" s="152"/>
      <c r="H24" s="51" t="s">
        <v>261</v>
      </c>
      <c r="I24" s="127">
        <v>8330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2" t="s">
        <v>341</v>
      </c>
      <c r="D26" s="25"/>
      <c r="E26" s="33"/>
      <c r="F26" s="24"/>
      <c r="G26" s="154" t="s">
        <v>263</v>
      </c>
      <c r="H26" s="140"/>
      <c r="I26" s="123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 t="s">
        <v>342</v>
      </c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343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344</v>
      </c>
      <c r="D48" s="174"/>
      <c r="E48" s="175"/>
      <c r="F48" s="16"/>
      <c r="G48" s="51" t="s">
        <v>271</v>
      </c>
      <c r="H48" s="173" t="s">
        <v>345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346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333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6:I16 C18:I18 C20:I20 C24:G24 D22:F22 C26 I26 I24 A30:G30 E32:I32" name="Range1"/>
    <protectedRange sqref="C12:I12" name="Range1_1"/>
    <protectedRange sqref="C14:D14" name="Range1_2"/>
    <protectedRange sqref="F14:I14" name="Range1_3"/>
    <protectedRange sqref="C22" name="Range1_4"/>
    <protectedRange sqref="H30:I30" name="Range1_5"/>
    <protectedRange sqref="A32:D32" name="Range1_6"/>
    <protectedRange sqref="A34:D34" name="Range1_7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Nives.Kompare@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00" zoomScalePageLayoutView="0" workbookViewId="0" topLeftCell="A1">
      <selection activeCell="Q18" sqref="Q18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85156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347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18451000000</v>
      </c>
      <c r="K8" s="53">
        <f>K9+K16+K26+K35+K39</f>
        <v>18187000000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586000000</v>
      </c>
      <c r="K9" s="53">
        <f>SUM(K10:K15)</f>
        <v>585000000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107000000</v>
      </c>
      <c r="K11" s="7">
        <v>107000000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64000000</v>
      </c>
      <c r="K13" s="7">
        <v>44000000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415000000</v>
      </c>
      <c r="K14" s="7">
        <v>434000000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14400000000</v>
      </c>
      <c r="K16" s="53">
        <f>SUM(K17:K25)</f>
        <v>14625000000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999000000</v>
      </c>
      <c r="K17" s="7">
        <v>1001000000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6196000000</v>
      </c>
      <c r="K18" s="7">
        <v>6162000000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3547000000</v>
      </c>
      <c r="K19" s="7">
        <v>3500000000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309000000</v>
      </c>
      <c r="K20" s="7">
        <v>302000000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60000000</v>
      </c>
      <c r="K22" s="7">
        <v>36000000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3281000000</v>
      </c>
      <c r="K23" s="7">
        <v>3616000000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3000000</v>
      </c>
      <c r="K24" s="7">
        <v>3000000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5000000</v>
      </c>
      <c r="K25" s="7">
        <v>5000000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2274000000</v>
      </c>
      <c r="K26" s="53">
        <f>SUM(K27:K34)</f>
        <v>1845000000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1127000000</v>
      </c>
      <c r="K27" s="7">
        <v>1124000000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626000000</v>
      </c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27000000</v>
      </c>
      <c r="K29" s="7">
        <v>27000000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164000000</v>
      </c>
      <c r="K32" s="7">
        <v>176000000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330000000</v>
      </c>
      <c r="K33" s="7">
        <v>518000000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115000000</v>
      </c>
      <c r="K35" s="53">
        <f>SUM(K36:K38)</f>
        <v>108000000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11000000</v>
      </c>
      <c r="K36" s="7">
        <v>11000000</v>
      </c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104000000</v>
      </c>
      <c r="K37" s="7">
        <v>97000000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1076000000</v>
      </c>
      <c r="K39" s="7">
        <v>1024000000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6623000000</v>
      </c>
      <c r="K40" s="53">
        <f>K41+K49+K56+K64</f>
        <v>5672000000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2526000000</v>
      </c>
      <c r="K41" s="53">
        <f>SUM(K42:K48)</f>
        <v>2615000000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595000000</v>
      </c>
      <c r="K42" s="7">
        <v>956000000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995000000</v>
      </c>
      <c r="K43" s="7">
        <v>861000000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881000000</v>
      </c>
      <c r="K44" s="7">
        <v>689000000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55000000</v>
      </c>
      <c r="K45" s="7">
        <v>109000000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3695000000</v>
      </c>
      <c r="K49" s="53">
        <f>SUM(K50:K55)</f>
        <v>2378000000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1677000000</v>
      </c>
      <c r="K50" s="7">
        <v>522000000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1291000000</v>
      </c>
      <c r="K51" s="7">
        <v>1542000000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4000000</v>
      </c>
      <c r="K53" s="7">
        <v>4000000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631000000</v>
      </c>
      <c r="K54" s="7">
        <v>191000000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92000000</v>
      </c>
      <c r="K55" s="7">
        <v>119000000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150000000</v>
      </c>
      <c r="K56" s="53">
        <f>SUM(K57:K63)</f>
        <v>562000000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66000000</v>
      </c>
      <c r="K57" s="7">
        <v>494000000</v>
      </c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29000000</v>
      </c>
      <c r="K62" s="7">
        <v>27000000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55000000</v>
      </c>
      <c r="K63" s="7">
        <v>41000000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252000000</v>
      </c>
      <c r="K64" s="7">
        <v>117000000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98000000</v>
      </c>
      <c r="K65" s="7">
        <v>226000000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25172000000</v>
      </c>
      <c r="K66" s="53">
        <f>K7+K8+K40+K65</f>
        <v>24085000000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13329000000</v>
      </c>
      <c r="K69" s="54">
        <f>K70+K71+K72+K78+K79+K82+K85</f>
        <v>13826000000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9000000000</v>
      </c>
      <c r="K70" s="7">
        <v>9000000000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1933000000</v>
      </c>
      <c r="K72" s="53">
        <f>K73+K74-K75+K76+K77</f>
        <v>2328000000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-9000000</v>
      </c>
      <c r="K76" s="7">
        <v>386000000</v>
      </c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1942000000</v>
      </c>
      <c r="K77" s="7">
        <v>1942000000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6000000</v>
      </c>
      <c r="K78" s="7">
        <v>159000000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4023000000</v>
      </c>
      <c r="K79" s="53">
        <f>K80-K81</f>
        <v>2390000000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4023000000</v>
      </c>
      <c r="K80" s="7">
        <v>2390000000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-1633000000</v>
      </c>
      <c r="K82" s="53">
        <f>K83-K84</f>
        <v>-51000000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1633000000</v>
      </c>
      <c r="K84" s="7">
        <v>51000000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3202000000</v>
      </c>
      <c r="K86" s="53">
        <f>SUM(K87:K89)</f>
        <v>3225000000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105000000</v>
      </c>
      <c r="K87" s="7">
        <v>143000000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3097000000</v>
      </c>
      <c r="K89" s="7">
        <v>3082000000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1891000000</v>
      </c>
      <c r="K90" s="53">
        <f>SUM(K91:K99)</f>
        <v>601000000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1826000000</v>
      </c>
      <c r="K93" s="7">
        <v>542000000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65000000</v>
      </c>
      <c r="K98" s="7">
        <v>59000000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6710000000</v>
      </c>
      <c r="K100" s="53">
        <f>SUM(K101:K112)</f>
        <v>6381000000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569000000</v>
      </c>
      <c r="K101" s="7">
        <v>402000000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3019000000</v>
      </c>
      <c r="K103" s="7">
        <v>3468000000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21000000</v>
      </c>
      <c r="K104" s="7">
        <v>33000000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2144000000</v>
      </c>
      <c r="K105" s="7">
        <v>1523000000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74000000</v>
      </c>
      <c r="K108" s="7">
        <v>65000000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590000000</v>
      </c>
      <c r="K109" s="7">
        <v>585000000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293000000</v>
      </c>
      <c r="K112" s="7">
        <v>305000000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40000000</v>
      </c>
      <c r="K113" s="7">
        <v>52000000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25172000000</v>
      </c>
      <c r="K114" s="53">
        <f>K69+K86+K90+K100+K113</f>
        <v>24085000000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A3" sqref="A3:M3"/>
    </sheetView>
  </sheetViews>
  <sheetFormatPr defaultColWidth="9.140625" defaultRowHeight="12.75"/>
  <cols>
    <col min="1" max="7" width="9.140625" style="52" customWidth="1"/>
    <col min="8" max="8" width="7.57421875" style="52" customWidth="1"/>
    <col min="9" max="9" width="9.140625" style="52" customWidth="1"/>
    <col min="10" max="10" width="12.00390625" style="52" customWidth="1"/>
    <col min="11" max="11" width="11.8515625" style="52" customWidth="1"/>
    <col min="12" max="12" width="12.00390625" style="52" customWidth="1"/>
    <col min="13" max="13" width="11.5742187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339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19028000000</v>
      </c>
      <c r="K7" s="54">
        <f>SUM(K8:K9)</f>
        <v>7115000000</v>
      </c>
      <c r="L7" s="54">
        <f>SUM(L8:L9)</f>
        <v>17067000000</v>
      </c>
      <c r="M7" s="54">
        <f>SUM(M8:M9)</f>
        <v>6698000000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18627000000</v>
      </c>
      <c r="K8" s="7">
        <v>7019000000</v>
      </c>
      <c r="L8" s="7">
        <v>16764000000</v>
      </c>
      <c r="M8" s="7">
        <v>6618000000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401000000</v>
      </c>
      <c r="K9" s="7">
        <v>96000000</v>
      </c>
      <c r="L9" s="7">
        <v>303000000</v>
      </c>
      <c r="M9" s="7">
        <v>80000000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18323000000</v>
      </c>
      <c r="K10" s="53">
        <f>K11+K12+K16+K20+K21+K22+K25+K26</f>
        <v>6738000000</v>
      </c>
      <c r="L10" s="53">
        <f>L11+L12+L16+L20+L21+L22+L25+L26</f>
        <v>16654000000</v>
      </c>
      <c r="M10" s="53">
        <f>M11+M12+M16+M20+M21+M22+M25+M26</f>
        <v>6247000000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-137000000</v>
      </c>
      <c r="K11" s="7">
        <v>-7000000</v>
      </c>
      <c r="L11" s="7">
        <v>310000000</v>
      </c>
      <c r="M11" s="7">
        <v>439000000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14052000000</v>
      </c>
      <c r="K12" s="53">
        <f>SUM(K13:K15)</f>
        <v>5338000000</v>
      </c>
      <c r="L12" s="53">
        <f>SUM(L13:L15)</f>
        <v>12677000000</v>
      </c>
      <c r="M12" s="53">
        <f>SUM(M13:M15)</f>
        <v>4695000000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11830000000</v>
      </c>
      <c r="K13" s="7">
        <v>4546000000</v>
      </c>
      <c r="L13" s="7">
        <v>9788000000</v>
      </c>
      <c r="M13" s="7">
        <v>3499000000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1214000000</v>
      </c>
      <c r="K14" s="7">
        <v>464000000</v>
      </c>
      <c r="L14" s="7">
        <v>1858000000</v>
      </c>
      <c r="M14" s="7">
        <v>790000000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f>1007000000+1000000</f>
        <v>1008000000</v>
      </c>
      <c r="K15" s="7">
        <v>328000000</v>
      </c>
      <c r="L15" s="7">
        <v>1031000000</v>
      </c>
      <c r="M15" s="7">
        <v>406000000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991000000</v>
      </c>
      <c r="K16" s="53">
        <f>SUM(K17:K19)</f>
        <v>322000000</v>
      </c>
      <c r="L16" s="53">
        <f>SUM(L17:L19)</f>
        <v>985000000</v>
      </c>
      <c r="M16" s="53">
        <f>SUM(M17:M19)</f>
        <v>356000000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583000000</v>
      </c>
      <c r="K17" s="7">
        <v>191000000</v>
      </c>
      <c r="L17" s="7">
        <v>570000000</v>
      </c>
      <c r="M17" s="7">
        <v>201000000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277000000</v>
      </c>
      <c r="K18" s="7">
        <v>89000000</v>
      </c>
      <c r="L18" s="7">
        <v>275000000</v>
      </c>
      <c r="M18" s="7">
        <v>103000000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131000000</v>
      </c>
      <c r="K19" s="7">
        <v>42000000</v>
      </c>
      <c r="L19" s="7">
        <v>140000000</v>
      </c>
      <c r="M19" s="7">
        <v>52000000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1552000000</v>
      </c>
      <c r="K20" s="7">
        <v>506000000</v>
      </c>
      <c r="L20" s="7">
        <v>1236000000</v>
      </c>
      <c r="M20" s="7">
        <v>409000000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917000000</v>
      </c>
      <c r="K21" s="7">
        <v>380000000</v>
      </c>
      <c r="L21" s="7">
        <v>969000000</v>
      </c>
      <c r="M21" s="7">
        <v>335000000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887000000</v>
      </c>
      <c r="K22" s="53">
        <f>SUM(K23:K24)</f>
        <v>185000000</v>
      </c>
      <c r="L22" s="53">
        <f>SUM(L23:L24)</f>
        <v>569000000</v>
      </c>
      <c r="M22" s="53">
        <f>SUM(M23:M24)</f>
        <v>64000000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1000000</v>
      </c>
      <c r="K23" s="7">
        <v>0</v>
      </c>
      <c r="L23" s="7">
        <v>10000000</v>
      </c>
      <c r="M23" s="7">
        <v>1000000</v>
      </c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886000000</v>
      </c>
      <c r="K24" s="7">
        <v>185000000</v>
      </c>
      <c r="L24" s="7">
        <v>559000000</v>
      </c>
      <c r="M24" s="7">
        <v>63000000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61000000</v>
      </c>
      <c r="K25" s="7">
        <v>14000000</v>
      </c>
      <c r="L25" s="7">
        <v>-92000000</v>
      </c>
      <c r="M25" s="7">
        <v>-51000000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572000000</v>
      </c>
      <c r="K27" s="53">
        <f>SUM(K28:K32)</f>
        <v>326000000</v>
      </c>
      <c r="L27" s="53">
        <f>SUM(L28:L32)</f>
        <v>305000000</v>
      </c>
      <c r="M27" s="53">
        <f>SUM(M28:M32)</f>
        <v>184000000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60000000</v>
      </c>
      <c r="K28" s="7">
        <v>22000000</v>
      </c>
      <c r="L28" s="7">
        <v>97000000</v>
      </c>
      <c r="M28" s="7">
        <v>55000000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356000000</v>
      </c>
      <c r="K29" s="7">
        <v>260000000</v>
      </c>
      <c r="L29" s="7">
        <v>176000000</v>
      </c>
      <c r="M29" s="7">
        <v>151000000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f>155000000+1000000</f>
        <v>156000000</v>
      </c>
      <c r="K32" s="7">
        <v>44000000</v>
      </c>
      <c r="L32" s="7">
        <v>32000000</v>
      </c>
      <c r="M32" s="7">
        <v>-22000000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681000000</v>
      </c>
      <c r="K33" s="53">
        <f>SUM(K34:K37)</f>
        <v>363000000</v>
      </c>
      <c r="L33" s="53">
        <f>SUM(L34:L37)</f>
        <v>705000000</v>
      </c>
      <c r="M33" s="53">
        <f>SUM(M34:M37)</f>
        <v>362000000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13000000</v>
      </c>
      <c r="K34" s="7">
        <v>6000000</v>
      </c>
      <c r="L34" s="7">
        <v>3000000</v>
      </c>
      <c r="M34" s="7">
        <v>-1000000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190000000</v>
      </c>
      <c r="K35" s="7">
        <v>48000000</v>
      </c>
      <c r="L35" s="7">
        <v>291000000</v>
      </c>
      <c r="M35" s="7">
        <v>226000000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>
        <v>0</v>
      </c>
      <c r="L36" s="7"/>
      <c r="M36" s="7">
        <v>0</v>
      </c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478000000</v>
      </c>
      <c r="K37" s="7">
        <v>309000000</v>
      </c>
      <c r="L37" s="7">
        <v>411000000</v>
      </c>
      <c r="M37" s="7">
        <v>137000000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19600000000</v>
      </c>
      <c r="K42" s="53">
        <f>K7+K27+K38+K40</f>
        <v>7441000000</v>
      </c>
      <c r="L42" s="53">
        <f>L7+L27+L38+L40</f>
        <v>17372000000</v>
      </c>
      <c r="M42" s="53">
        <f>M7+M27+M38+M40</f>
        <v>6882000000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19004000000</v>
      </c>
      <c r="K43" s="53">
        <f>K10+K33+K39+K41</f>
        <v>7101000000</v>
      </c>
      <c r="L43" s="53">
        <f>L10+L33+L39+L41</f>
        <v>17359000000</v>
      </c>
      <c r="M43" s="53">
        <f>M10+M33+M39+M41</f>
        <v>6609000000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596000000</v>
      </c>
      <c r="K44" s="53">
        <f>K42-K43</f>
        <v>340000000</v>
      </c>
      <c r="L44" s="53">
        <f>L42-L43</f>
        <v>13000000</v>
      </c>
      <c r="M44" s="53">
        <f>M42-M43</f>
        <v>273000000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596000000</v>
      </c>
      <c r="K45" s="53">
        <f>IF(K42&gt;K43,K42-K43,0)</f>
        <v>340000000</v>
      </c>
      <c r="L45" s="53">
        <f>IF(L42&gt;L43,L42-L43,0)</f>
        <v>13000000</v>
      </c>
      <c r="M45" s="53">
        <f>IF(M42&gt;M43,M42-M43,0)</f>
        <v>273000000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118000000</v>
      </c>
      <c r="K47" s="7">
        <v>78000000</v>
      </c>
      <c r="L47" s="7">
        <v>64000000</v>
      </c>
      <c r="M47" s="7">
        <v>64000000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478000000</v>
      </c>
      <c r="K48" s="53">
        <f>K44-K47</f>
        <v>262000000</v>
      </c>
      <c r="L48" s="53">
        <f>L44-L47</f>
        <v>-51000000</v>
      </c>
      <c r="M48" s="53">
        <f>M44-M47</f>
        <v>209000000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478000000</v>
      </c>
      <c r="K49" s="53">
        <f>IF(K48&gt;0,K48,0)</f>
        <v>262000000</v>
      </c>
      <c r="L49" s="53">
        <f>IF(L48&gt;0,L48,0)</f>
        <v>0</v>
      </c>
      <c r="M49" s="53">
        <f>IF(M48&gt;0,M48,0)</f>
        <v>209000000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51000000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f>J48</f>
        <v>478000000</v>
      </c>
      <c r="K56" s="6">
        <v>262000000</v>
      </c>
      <c r="L56" s="6">
        <f>L48</f>
        <v>-51000000</v>
      </c>
      <c r="M56" s="6">
        <f>M48</f>
        <v>209000000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-104000000</v>
      </c>
      <c r="K57" s="53">
        <f>SUM(K58:K64)</f>
        <v>-59000000</v>
      </c>
      <c r="L57" s="53">
        <f>SUM(L58:L64)</f>
        <v>548000000</v>
      </c>
      <c r="M57" s="53">
        <f>SUM(M58:M64)</f>
        <v>517000000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-88000000</v>
      </c>
      <c r="K58" s="7">
        <v>-81000000</v>
      </c>
      <c r="L58" s="7">
        <v>153000000</v>
      </c>
      <c r="M58" s="7">
        <v>140000000</v>
      </c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>
        <v>0</v>
      </c>
      <c r="L59" s="7"/>
      <c r="M59" s="7">
        <v>0</v>
      </c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-7000000</v>
      </c>
      <c r="K60" s="7">
        <v>22000000</v>
      </c>
      <c r="L60" s="7">
        <v>395000000</v>
      </c>
      <c r="M60" s="7">
        <v>377000000</v>
      </c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>
        <v>0</v>
      </c>
      <c r="L61" s="7"/>
      <c r="M61" s="7">
        <v>0</v>
      </c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>
        <v>0</v>
      </c>
      <c r="L62" s="7"/>
      <c r="M62" s="7">
        <v>0</v>
      </c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>
        <v>0</v>
      </c>
      <c r="L63" s="7"/>
      <c r="M63" s="7">
        <v>0</v>
      </c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>
        <v>-9000000</v>
      </c>
      <c r="K64" s="7">
        <v>0</v>
      </c>
      <c r="L64" s="7">
        <v>0</v>
      </c>
      <c r="M64" s="7">
        <v>0</v>
      </c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>
        <v>0</v>
      </c>
      <c r="L65" s="7"/>
      <c r="M65" s="7">
        <v>0</v>
      </c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-104000000</v>
      </c>
      <c r="K66" s="53">
        <f>K57-K65</f>
        <v>-59000000</v>
      </c>
      <c r="L66" s="53">
        <f>L57-L65</f>
        <v>548000000</v>
      </c>
      <c r="M66" s="53">
        <f>M57-M65</f>
        <v>517000000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374000000</v>
      </c>
      <c r="K67" s="61">
        <f>K56+K66</f>
        <v>203000000</v>
      </c>
      <c r="L67" s="61">
        <f>L56+L66</f>
        <v>497000000</v>
      </c>
      <c r="M67" s="61">
        <f>M56+M66</f>
        <v>726000000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>
        <v>0</v>
      </c>
      <c r="K71" s="8">
        <v>0</v>
      </c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T9" sqref="T9"/>
    </sheetView>
  </sheetViews>
  <sheetFormatPr defaultColWidth="9.140625" defaultRowHeight="12.75"/>
  <cols>
    <col min="1" max="6" width="9.140625" style="52" customWidth="1"/>
    <col min="7" max="7" width="7.140625" style="52" customWidth="1"/>
    <col min="8" max="8" width="1.8515625" style="52" customWidth="1"/>
    <col min="9" max="9" width="9.140625" style="52" customWidth="1"/>
    <col min="10" max="10" width="13.8515625" style="52" customWidth="1"/>
    <col min="11" max="11" width="12.14062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349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596000000</v>
      </c>
      <c r="K7" s="7">
        <v>13000000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1552000000</v>
      </c>
      <c r="K8" s="7">
        <v>1236000000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529000000</v>
      </c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465000000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2133000000</v>
      </c>
      <c r="K12" s="7">
        <v>2923000000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4810000000</v>
      </c>
      <c r="K13" s="53">
        <f>SUM(K7:K12)</f>
        <v>4637000000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>
        <v>890000000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991000000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341000000</v>
      </c>
      <c r="K16" s="7">
        <v>190000000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1159000000</v>
      </c>
      <c r="K17" s="7">
        <v>2114000000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2491000000</v>
      </c>
      <c r="K18" s="53">
        <f>SUM(K14:K17)</f>
        <v>3194000000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2319000000</v>
      </c>
      <c r="K19" s="53">
        <f>IF(K13&gt;K18,K13-K18,0)</f>
        <v>1443000000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5000000</v>
      </c>
      <c r="K22" s="7">
        <v>7000000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>
        <v>0</v>
      </c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69000000</v>
      </c>
      <c r="K24" s="7">
        <v>67000000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45000000</v>
      </c>
      <c r="K26" s="7">
        <v>523000000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119000000</v>
      </c>
      <c r="K27" s="53">
        <f>SUM(K22:K26)</f>
        <v>597000000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1066000000</v>
      </c>
      <c r="K28" s="7">
        <v>1036000000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9000000</v>
      </c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49000000</v>
      </c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1124000000</v>
      </c>
      <c r="K31" s="53">
        <f>SUM(K28:K30)</f>
        <v>1036000000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1005000000</v>
      </c>
      <c r="K33" s="53">
        <f>IF(K31&gt;K27,K31-K27,0)</f>
        <v>439000000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17260000000</v>
      </c>
      <c r="K36" s="7">
        <v>14904000000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17260000000</v>
      </c>
      <c r="K38" s="53">
        <f>SUM(K35:K37)</f>
        <v>14904000000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18273000000</v>
      </c>
      <c r="K39" s="7">
        <v>15963000000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343000000</v>
      </c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83000000</v>
      </c>
      <c r="K43" s="7">
        <v>80000000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18699000000</v>
      </c>
      <c r="K44" s="53">
        <f>SUM(K39:K43)</f>
        <v>16043000000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1439000000</v>
      </c>
      <c r="K46" s="53">
        <f>IF(K44&gt;K38,K44-K38,0)</f>
        <v>1139000000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125000000</v>
      </c>
      <c r="K48" s="53">
        <f>IF(K20-K19+K33-K32+K46-K45&gt;0,K20-K19+K33-K32+K46-K45,0)</f>
        <v>135000000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270000000</v>
      </c>
      <c r="K49" s="7">
        <v>252000000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0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125000000</v>
      </c>
      <c r="K51" s="7">
        <v>135000000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145000000</v>
      </c>
      <c r="K52" s="61">
        <f>K49+K50-K51</f>
        <v>117000000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5905511811023623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A14" sqref="A14:H1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SheetLayoutView="100" zoomScalePageLayoutView="0" workbookViewId="0" topLeftCell="A1">
      <selection activeCell="N10" sqref="N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5.57421875" style="76" customWidth="1"/>
    <col min="9" max="9" width="9.140625" style="76" customWidth="1"/>
    <col min="10" max="10" width="11.7109375" style="76" customWidth="1"/>
    <col min="11" max="11" width="11.57421875" style="76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 t="s">
        <v>334</v>
      </c>
      <c r="F2" s="43" t="s">
        <v>250</v>
      </c>
      <c r="G2" s="269" t="s">
        <v>337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9000000000</v>
      </c>
      <c r="K5" s="45">
        <v>9000000000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2026000000</v>
      </c>
      <c r="K7" s="46">
        <v>2329000000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4023000000</v>
      </c>
      <c r="K8" s="46">
        <v>2389000000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478000000</v>
      </c>
      <c r="K9" s="46">
        <v>-51000000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6000000</v>
      </c>
      <c r="K12" s="46">
        <v>159000000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15533000000</v>
      </c>
      <c r="K14" s="79">
        <f>SUM(K5:K13)</f>
        <v>13826000000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>
        <f>RDG!J58</f>
        <v>-88000000</v>
      </c>
      <c r="K15" s="46">
        <f>RDG!L58</f>
        <v>153000000</v>
      </c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f>RDG!J60+RDG!J64+RDG!J56-343000000</f>
        <v>119000000</v>
      </c>
      <c r="K20" s="46">
        <f>RDG!L56+RDG!L60+RDG!L64</f>
        <v>344000000</v>
      </c>
    </row>
    <row r="21" spans="1:11" ht="12.75">
      <c r="A21" s="206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31000000</v>
      </c>
      <c r="K21" s="80">
        <f>SUM(K15:K20)</f>
        <v>497000000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Bazina Maja</cp:lastModifiedBy>
  <cp:lastPrinted>2014-07-24T16:20:14Z</cp:lastPrinted>
  <dcterms:created xsi:type="dcterms:W3CDTF">2008-10-17T11:51:54Z</dcterms:created>
  <dcterms:modified xsi:type="dcterms:W3CDTF">2014-10-30T12:09:38Z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