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_Objava Q2_H1_2019\INA,d.d. HRV\"/>
    </mc:Choice>
  </mc:AlternateContent>
  <bookViews>
    <workbookView xWindow="0" yWindow="0" windowWidth="19200" windowHeight="11745" tabRatio="64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H9" i="19" l="1"/>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49" i="21"/>
  <c r="I51" i="21" s="1"/>
  <c r="I24" i="20"/>
  <c r="I27" i="20" s="1"/>
  <c r="I55" i="20"/>
  <c r="W61" i="22"/>
  <c r="K60" i="19"/>
  <c r="K14" i="19"/>
  <c r="K61" i="19" s="1"/>
  <c r="J60" i="19"/>
  <c r="I14" i="19"/>
  <c r="I61" i="19" s="1"/>
  <c r="I63"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6" i="19" s="1"/>
  <c r="K64" i="19"/>
  <c r="J63" i="19"/>
  <c r="I62" i="19"/>
  <c r="I66" i="19" s="1"/>
  <c r="I64" i="19"/>
  <c r="H64" i="19"/>
  <c r="I72" i="18"/>
  <c r="H62" i="19"/>
  <c r="H66" i="19" s="1"/>
  <c r="H63" i="19"/>
  <c r="J62" i="19"/>
  <c r="J66" i="19" s="1"/>
  <c r="J64" i="19"/>
  <c r="K68" i="19" l="1"/>
  <c r="K67" i="19"/>
  <c r="I68" i="19"/>
  <c r="I67" i="19"/>
  <c r="H67" i="19"/>
  <c r="H68" i="19"/>
  <c r="J67" i="19"/>
  <c r="J68"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<sst xmlns="http://schemas.openxmlformats.org/spreadsheetml/2006/main" count="521" uniqueCount="459">
  <si>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</si>
  <si>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</si>
  <si>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</si>
  <si>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</si>
  <si>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</si>
  <si>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</si>
  <si>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</si>
  <si>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</si>
  <si>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</si>
  <si>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</si>
  <si>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</si>
  <si>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</si>
  <si>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</si>
  <si>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</si>
  <si>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</si>
  <si>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</si>
  <si>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</si>
  <si>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</si>
  <si>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</si>
  <si>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</si>
  <si>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</si>
  <si>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</si>
  <si>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</si>
  <si>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</si>
  <si>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</si>
  <si>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</si>
  <si>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</si>
  <si>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</si>
  <si>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</si>
  <si>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</si>
  <si>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</si>
  <si>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</si>
  <si>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</si>
  <si>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</si>
  <si>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</si>
  <si>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</si>
  <si>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</si>
  <si>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</si>
  <si>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</si>
  <si>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</si>
  <si>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</si>
  <si>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</si>
  <si>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</si>
  <si>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</si>
  <si>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</si>
  <si>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</si>
  <si>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</si>
  <si>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</si>
  <si>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</si>
  <si>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</si>
  <si>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</si>
  <si>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</si>
  <si>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</si>
  <si>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</si>
  <si>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</si>
  <si>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</si>
  <si>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</si>
  <si>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</si>
  <si>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</si>
  <si>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</si>
  <si>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</si>
  <si>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</si>
  <si>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</si>
  <si>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</si>
  <si>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</si>
  <si>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</si>
  <si>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</si>
  <si>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</si>
  <si>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</si>
  <si>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</si>
  <si>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</si>
  <si>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</si>
  <si>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</si>
  <si>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</si>
  <si>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</si>
  <si>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</si>
  <si>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</si>
  <si>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</si>
  <si>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</si>
  <si>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</si>
  <si>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</si>
  <si>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</si>
  <si>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</si>
  <si>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</si>
  <si>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</si>
  <si>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</si>
  <si>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</si>
  <si>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</si>
  <si>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</si>
  <si>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</si>
  <si>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</si>
  <si>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</si>
  <si>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</si>
  <si>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</si>
  <si>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</si>
  <si>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</si>
  <si>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</si>
  <si>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</si>
  <si>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</si>
  <si>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</si>
  <si>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</si>
  <si>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</si>
  <si>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</si>
  <si>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</si>
  <si>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</si>
  <si>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</si>
  <si>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</si>
  <si>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</si>
  <si>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</si>
  <si>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</si>
  <si>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</si>
  <si>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</si>
  <si>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</si>
  <si>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</si>
  <si>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</si>
  <si>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</si>
  <si>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</si>
  <si>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</si>
  <si>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</si>
  <si>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</si>
  <si>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</si>
  <si>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</si>
  <si>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</si>
  <si>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</si>
  <si>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</si>
  <si>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</si>
  <si>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</si>
  <si>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</si>
  <si>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</si>
  <si>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</si>
  <si>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</si>
  <si>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</si>
  <si>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</si>
  <si>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</si>
  <si>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</si>
  <si>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</si>
  <si>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</si>
  <si>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</si>
  <si>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</si>
  <si>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</si>
  <si>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</si>
  <si>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</si>
  <si>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</si>
  <si>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</si>
  <si>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</si>
  <si>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</si>
  <si>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</si>
  <si>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</si>
  <si>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</si>
  <si>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</si>
  <si>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</si>
  <si>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</si>
  <si>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</si>
  <si>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</si>
  <si>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</si>
  <si>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</si>
  <si>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</si>
  <si>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</si>
  <si>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</si>
  <si>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</si>
  <si>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</si>
  <si>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</si>
  <si>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</si>
  <si>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</si>
  <si>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</si>
  <si>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</si>
  <si>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</si>
  <si>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</si>
  <si>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</si>
  <si>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</si>
  <si>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</si>
  <si>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</si>
  <si>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</si>
  <si>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</si>
  <si>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</si>
  <si>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</si>
  <si>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</si>
  <si>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</si>
  <si>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</si>
  <si>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</si>
  <si>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</si>
  <si>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</si>
  <si>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</si>
  <si>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</si>
  <si>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</si>
  <si>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</si>
  <si>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</si>
  <si>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</si>
  <si>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</si>
  <si>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</si>
  <si>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</si>
  <si>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</si>
  <si>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</si>
  <si>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</si>
  <si>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</si>
  <si>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</si>
  <si>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</si>
  <si>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</si>
  <si>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</si>
  <si>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</si>
  <si>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</si>
  <si>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</si>
  <si>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</si>
  <si>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</si>
  <si>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</si>
  <si>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</si>
  <si>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</si>
  <si>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</si>
  <si>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</si>
  <si>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</si>
  <si>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</si>
  <si>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</si>
  <si>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</si>
  <si>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</si>
  <si>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</si>
  <si>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</si>
  <si>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</si>
  <si>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</si>
  <si>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</si>
  <si>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</si>
  <si>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</si>
  <si>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</si>
  <si>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</si>
  <si>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</si>
  <si>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</si>
  <si>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</si>
  <si>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</si>
  <si>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</si>
  <si>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</si>
  <si>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</si>
  <si>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</si>
  <si>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</si>
  <si>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</si>
  <si>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</si>
  <si>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</si>
  <si>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</si>
  <si>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</si>
  <si>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</si>
  <si>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</si>
  <si>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</si>
  <si>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</si>
  <si>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</si>
  <si>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</si>
  <si>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</si>
  <si>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</si>
  <si>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</si>
  <si>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</si>
  <si>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</si>
  <si>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</si>
  <si>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</si>
  <si>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</si>
  <si>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</si>
  <si>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</si>
  <si>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</si>
  <si>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</si>
  <si>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</si>
  <si>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</si>
  <si>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</si>
  <si>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</si>
  <si>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</si>
  <si>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</si>
  <si>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</si>
  <si>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</si>
  <si>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</si>
  <si>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</si>
  <si>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</si>
  <si>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</si>
  <si>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</si>
  <si>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</si>
  <si>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</si>
  <si>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</si>
  <si>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</si>
  <si>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</si>
  <si>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</si>
  <si>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</si>
  <si>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</si>
  <si>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</si>
  <si>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</si>
  <si>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</si>
  <si>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</si>
  <si>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</si>
  <si>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</si>
  <si>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</si>
  <si>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</si>
  <si>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</si>
  <si>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</si>
  <si>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</si>
  <si>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</si>
  <si>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</si>
  <si>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</si>
  <si>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</si>
  <si>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</si>
  <si>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</si>
  <si>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</si>
  <si>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</si>
  <si>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</si>
  <si>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</si>
  <si>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</si>
  <si>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</si>
  <si>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</si>
  <si>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</si>
  <si>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</si>
  <si>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</si>
  <si>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</si>
  <si>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</si>
  <si>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</si>
  <si>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</si>
  <si>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</si>
  <si>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</si>
  <si>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</si>
  <si>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</si>
  <si>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</si>
  <si>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</si>
  <si>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</si>
  <si>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</si>
  <si>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</si>
  <si>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</si>
  <si>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</si>
  <si>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</si>
  <si>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</si>
  <si>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</si>
  <si>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</si>
  <si>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</si>
  <si>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</si>
  <si>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</si>
  <si>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</si>
  <si>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</si>
  <si>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</si>
  <si>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</si>
  <si>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</si>
  <si>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</si>
  <si>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</si>
  <si>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</si>
  <si>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</si>
  <si>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</si>
  <si>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</si>
  <si>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</si>
  <si>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</si>
  <si>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</si>
  <si>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</si>
  <si>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</si>
  <si>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</si>
  <si>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</si>
  <si>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</si>
  <si>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</si>
  <si>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</si>
  <si>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</si>
  <si>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</si>
  <si>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</si>
  <si>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</si>
  <si>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</si>
  <si>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</si>
  <si>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</si>
  <si>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</si>
  <si>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</si>
  <si>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</si>
  <si>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</si>
  <si>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</si>
  <si>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</si>
  <si>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</si>
  <si>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</si>
  <si>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</si>
  <si>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</si>
  <si>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</si>
  <si>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</si>
  <si>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</si>
  <si>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</si>
  <si>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</si>
  <si>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</si>
  <si>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</si>
  <si>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</si>
  <si>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</si>
  <si>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</si>
  <si>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</si>
  <si>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</si>
  <si>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</si>
  <si>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</si>
  <si>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</si>
  <si>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</si>
  <si>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</si>
  <si>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</si>
  <si>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</si>
  <si>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</si>
  <si>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</si>
  <si>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</si>
  <si>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</si>
  <si>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</si>
  <si>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</si>
  <si>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</si>
  <si>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</si>
  <si>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</si>
  <si>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</si>
  <si>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</si>
  <si>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</si>
  <si>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</si>
  <si>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</si>
  <si>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</si>
  <si>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</si>
  <si>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</si>
  <si>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</si>
  <si>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</si>
  <si>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</si>
  <si>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</si>
  <si>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</si>
  <si>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</si>
  <si>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</si>
  <si>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</si>
  <si>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</si>
  <si>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</si>
  <si>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</si>
  <si>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</si>
  <si>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</si>
  <si>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</si>
  <si>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</si>
  <si>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</si>
  <si>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</si>
  <si>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</si>
  <si>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</si>
  <si>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</si>
  <si>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</si>
  <si>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</si>
  <si>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</si>
  <si>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</si>
  <si>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</si>
  <si>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</si>
  <si>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</si>
  <si>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</si>
  <si>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</si>
  <si>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</si>
  <si>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</si>
  <si>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</si>
  <si>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</si>
  <si>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</si>
  <si>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</si>
  <si>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</si>
  <si>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HR</t>
  </si>
  <si>
    <t>080000604</t>
  </si>
  <si>
    <t>27759560625</t>
  </si>
  <si>
    <t xml:space="preserve">213800RUSOIJPJD19H13 </t>
  </si>
  <si>
    <t>2560</t>
  </si>
  <si>
    <t>INA - Industrija nafte d.d.</t>
  </si>
  <si>
    <t>10 020</t>
  </si>
  <si>
    <t>ZAGREB</t>
  </si>
  <si>
    <t>Avenija Većeslava Holjevca 10</t>
  </si>
  <si>
    <t>investitori@ina.hr</t>
  </si>
  <si>
    <t>www.ina.hr</t>
  </si>
  <si>
    <t>Top Računovodstvo Servisi d.o.o.; Član INA Grupe</t>
  </si>
  <si>
    <t>ERNST &amp; YOUNG d.o.o. Zagreb</t>
  </si>
  <si>
    <t>Berislav Horvat</t>
  </si>
  <si>
    <t>Obveznik: INA - Industrija nafte d.d., Zagreb</t>
  </si>
  <si>
    <t>Obveznik: INA - Industrija nafte d.d.,  Zagreb________________________________________________________________________</t>
  </si>
  <si>
    <t>Obveznik:  INA - Industrija nafte d.d.,  Zagreb</t>
  </si>
  <si>
    <t>stanje na dan 30.6.2019.</t>
  </si>
  <si>
    <t>u razdoblju 01.01.2019 do 30.6.2019</t>
  </si>
  <si>
    <t>u razdoblju 01.01.2019. do 30.6.2019.</t>
  </si>
  <si>
    <t>Josip Vargašević</t>
  </si>
  <si>
    <t>091 495 7186</t>
  </si>
  <si>
    <t>Josip.Vargasevic@trs.ina.hr</t>
  </si>
  <si>
    <t xml:space="preserve">BILJEŠKE UZ FINANCIJSKE IZVJEŠTAJE - TFI
(sastavljaju se za tromjesečna izvještajna razdoblja)
Naziv izdavatelja:   INA-Industrija nafte, d.d.
OIB:   27759560625
Izvještajno razdoblje: 1. siječnja 2019. - 30. lipnja 2019.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IV. - VI. i I. - VI. 2019. Financijsko izvješće)  su MRS 34 i Računovodstvene politike i procedure INA Grupe. Ove politike su dosljedno primjenjivane na sva prikazana razdoblja, osim ako nije drugačije navedeno.
Posljednju verziju računovodstvenih politika i procedura INA Grupe odobrila je Uprava u siječnju 2019. godine (na snazi od 1. siječnja 2019. godine).
U 2019. godini ažurirane su računovodstvene politike i procedure uzimajući u obzir novi MSFI 16 Najmovi. Stoga se primjenjuje nova računovodstvena politika za tretiranje imovine s pravom korištenja i ugovora o najmu. 
INA, d.d. IV. - VI. i I. - VI. 2019.. Financijsko izvješće detaljno prikazuje značajne poslovne događaje na dan 30. lipnja 2019. godine. 
Godišnji financijski izvještaj za 2018. godinu  i INA, d.d. IV. - VI. i I. - VI. 2019. Financijsko izvješće dostupni su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</si>
</sst>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zoomScaleSheetLayoutView="110" workbookViewId="0">
      <selection activeCell="K19" sqref="K1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43646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438</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t="s">
        <v>441</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3898</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426</v>
      </c>
      <c r="D50" s="146"/>
      <c r="E50" s="147" t="s">
        <v>428</v>
      </c>
      <c r="F50" s="148"/>
      <c r="G50" s="136" t="s">
        <v>446</v>
      </c>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455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447</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448</v>
      </c>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91"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7" zoomScaleNormal="100" zoomScaleSheetLayoutView="100" workbookViewId="0">
      <selection activeCell="I8" sqref="I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452</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449</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16190000000</v>
      </c>
      <c r="I9" s="34">
        <f>I10+I17+I27+I38+I43</f>
        <v>16856000000</v>
      </c>
    </row>
    <row r="10" spans="1:9" ht="12.75" customHeight="1" x14ac:dyDescent="0.2">
      <c r="A10" s="190" t="s">
        <v>5</v>
      </c>
      <c r="B10" s="190"/>
      <c r="C10" s="190"/>
      <c r="D10" s="190"/>
      <c r="E10" s="190"/>
      <c r="F10" s="190"/>
      <c r="G10" s="16">
        <v>3</v>
      </c>
      <c r="H10" s="34">
        <f>H11+H12+H13+H14+H15+H16</f>
        <v>456000000</v>
      </c>
      <c r="I10" s="34">
        <f>I11+I12+I13+I14+I15+I16</f>
        <v>435000000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206000000</v>
      </c>
      <c r="I12" s="33">
        <v>125000000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25000000</v>
      </c>
      <c r="I14" s="33">
        <v>25000000</v>
      </c>
    </row>
    <row r="15" spans="1:9" ht="12.75" customHeight="1" x14ac:dyDescent="0.2">
      <c r="A15" s="186" t="s">
        <v>10</v>
      </c>
      <c r="B15" s="186"/>
      <c r="C15" s="186"/>
      <c r="D15" s="186"/>
      <c r="E15" s="186"/>
      <c r="F15" s="186"/>
      <c r="G15" s="15">
        <v>8</v>
      </c>
      <c r="H15" s="33">
        <v>225000000</v>
      </c>
      <c r="I15" s="33">
        <v>272000000</v>
      </c>
    </row>
    <row r="16" spans="1:9" ht="12.75" customHeight="1" x14ac:dyDescent="0.2">
      <c r="A16" s="186" t="s">
        <v>11</v>
      </c>
      <c r="B16" s="186"/>
      <c r="C16" s="186"/>
      <c r="D16" s="186"/>
      <c r="E16" s="186"/>
      <c r="F16" s="186"/>
      <c r="G16" s="15">
        <v>9</v>
      </c>
      <c r="H16" s="33">
        <v>0</v>
      </c>
      <c r="I16" s="33">
        <v>13000000</v>
      </c>
    </row>
    <row r="17" spans="1:9" ht="12.75" customHeight="1" x14ac:dyDescent="0.2">
      <c r="A17" s="190" t="s">
        <v>12</v>
      </c>
      <c r="B17" s="190"/>
      <c r="C17" s="190"/>
      <c r="D17" s="190"/>
      <c r="E17" s="190"/>
      <c r="F17" s="190"/>
      <c r="G17" s="16">
        <v>10</v>
      </c>
      <c r="H17" s="34">
        <f>H18+H19+H20+H21+H22+H23+H24+H25+H26</f>
        <v>10766000000</v>
      </c>
      <c r="I17" s="34">
        <f>I18+I19+I20+I21+I22+I23+I24+I25+I26</f>
        <v>11332000000</v>
      </c>
    </row>
    <row r="18" spans="1:9" ht="12.75" customHeight="1" x14ac:dyDescent="0.2">
      <c r="A18" s="186" t="s">
        <v>13</v>
      </c>
      <c r="B18" s="186"/>
      <c r="C18" s="186"/>
      <c r="D18" s="186"/>
      <c r="E18" s="186"/>
      <c r="F18" s="186"/>
      <c r="G18" s="15">
        <v>11</v>
      </c>
      <c r="H18" s="33">
        <v>1008000000</v>
      </c>
      <c r="I18" s="33">
        <v>1005000000</v>
      </c>
    </row>
    <row r="19" spans="1:9" ht="12.75" customHeight="1" x14ac:dyDescent="0.2">
      <c r="A19" s="186" t="s">
        <v>14</v>
      </c>
      <c r="B19" s="186"/>
      <c r="C19" s="186"/>
      <c r="D19" s="186"/>
      <c r="E19" s="186"/>
      <c r="F19" s="186"/>
      <c r="G19" s="15">
        <v>12</v>
      </c>
      <c r="H19" s="33">
        <v>4697000000</v>
      </c>
      <c r="I19" s="33">
        <v>4549000000</v>
      </c>
    </row>
    <row r="20" spans="1:9" ht="12.75" customHeight="1" x14ac:dyDescent="0.2">
      <c r="A20" s="186" t="s">
        <v>15</v>
      </c>
      <c r="B20" s="186"/>
      <c r="C20" s="186"/>
      <c r="D20" s="186"/>
      <c r="E20" s="186"/>
      <c r="F20" s="186"/>
      <c r="G20" s="15">
        <v>13</v>
      </c>
      <c r="H20" s="33">
        <v>2244000000</v>
      </c>
      <c r="I20" s="33">
        <v>2223000000</v>
      </c>
    </row>
    <row r="21" spans="1:9" ht="12.75" customHeight="1" x14ac:dyDescent="0.2">
      <c r="A21" s="186" t="s">
        <v>16</v>
      </c>
      <c r="B21" s="186"/>
      <c r="C21" s="186"/>
      <c r="D21" s="186"/>
      <c r="E21" s="186"/>
      <c r="F21" s="186"/>
      <c r="G21" s="15">
        <v>14</v>
      </c>
      <c r="H21" s="33">
        <v>243000000</v>
      </c>
      <c r="I21" s="33">
        <v>247000000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180000000</v>
      </c>
      <c r="I23" s="33">
        <v>33000000</v>
      </c>
    </row>
    <row r="24" spans="1:9" ht="12.75" customHeight="1" x14ac:dyDescent="0.2">
      <c r="A24" s="186" t="s">
        <v>19</v>
      </c>
      <c r="B24" s="186"/>
      <c r="C24" s="186"/>
      <c r="D24" s="186"/>
      <c r="E24" s="186"/>
      <c r="F24" s="186"/>
      <c r="G24" s="15">
        <v>17</v>
      </c>
      <c r="H24" s="33">
        <v>2388000000</v>
      </c>
      <c r="I24" s="33">
        <v>2864000000</v>
      </c>
    </row>
    <row r="25" spans="1:9" ht="12.75" customHeight="1" x14ac:dyDescent="0.2">
      <c r="A25" s="186" t="s">
        <v>20</v>
      </c>
      <c r="B25" s="186"/>
      <c r="C25" s="186"/>
      <c r="D25" s="186"/>
      <c r="E25" s="186"/>
      <c r="F25" s="186"/>
      <c r="G25" s="15">
        <v>18</v>
      </c>
      <c r="H25" s="33">
        <v>6000000</v>
      </c>
      <c r="I25" s="33">
        <v>411000000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3341000000</v>
      </c>
      <c r="I27" s="34">
        <f>SUM(I28:I37)</f>
        <v>3516000000</v>
      </c>
    </row>
    <row r="28" spans="1:9" ht="12.75" customHeight="1" x14ac:dyDescent="0.2">
      <c r="A28" s="186" t="s">
        <v>23</v>
      </c>
      <c r="B28" s="186"/>
      <c r="C28" s="186"/>
      <c r="D28" s="186"/>
      <c r="E28" s="186"/>
      <c r="F28" s="186"/>
      <c r="G28" s="15">
        <v>21</v>
      </c>
      <c r="H28" s="33">
        <v>1960000000</v>
      </c>
      <c r="I28" s="33">
        <v>1983000000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738000000</v>
      </c>
      <c r="I30" s="33">
        <v>815000000</v>
      </c>
    </row>
    <row r="31" spans="1:9" ht="24" customHeight="1" x14ac:dyDescent="0.2">
      <c r="A31" s="186" t="s">
        <v>26</v>
      </c>
      <c r="B31" s="186"/>
      <c r="C31" s="186"/>
      <c r="D31" s="186"/>
      <c r="E31" s="186"/>
      <c r="F31" s="186"/>
      <c r="G31" s="15">
        <v>24</v>
      </c>
      <c r="H31" s="33">
        <v>157000000</v>
      </c>
      <c r="I31" s="33">
        <v>140000000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4000000</v>
      </c>
    </row>
    <row r="35" spans="1:9" ht="12.75" customHeight="1" x14ac:dyDescent="0.2">
      <c r="A35" s="186" t="s">
        <v>30</v>
      </c>
      <c r="B35" s="186"/>
      <c r="C35" s="186"/>
      <c r="D35" s="186"/>
      <c r="E35" s="186"/>
      <c r="F35" s="186"/>
      <c r="G35" s="15">
        <v>28</v>
      </c>
      <c r="H35" s="33">
        <v>7000000</v>
      </c>
      <c r="I35" s="33">
        <v>7000000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479000000</v>
      </c>
      <c r="I37" s="33">
        <v>567000000</v>
      </c>
    </row>
    <row r="38" spans="1:9" ht="12.75" customHeight="1" x14ac:dyDescent="0.2">
      <c r="A38" s="190" t="s">
        <v>33</v>
      </c>
      <c r="B38" s="190"/>
      <c r="C38" s="190"/>
      <c r="D38" s="190"/>
      <c r="E38" s="190"/>
      <c r="F38" s="190"/>
      <c r="G38" s="16">
        <v>31</v>
      </c>
      <c r="H38" s="34">
        <f>H39+H40+H41+H42</f>
        <v>538000000</v>
      </c>
      <c r="I38" s="34">
        <f>I39+I40+I41+I42</f>
        <v>532000000</v>
      </c>
    </row>
    <row r="39" spans="1:9" ht="12.75" customHeight="1" x14ac:dyDescent="0.2">
      <c r="A39" s="186" t="s">
        <v>34</v>
      </c>
      <c r="B39" s="186"/>
      <c r="C39" s="186"/>
      <c r="D39" s="186"/>
      <c r="E39" s="186"/>
      <c r="F39" s="186"/>
      <c r="G39" s="15">
        <v>32</v>
      </c>
      <c r="H39" s="33">
        <v>12000000</v>
      </c>
      <c r="I39" s="33">
        <v>11000000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50000000</v>
      </c>
      <c r="I41" s="33">
        <v>44000000</v>
      </c>
    </row>
    <row r="42" spans="1:9" ht="12.75" customHeight="1" x14ac:dyDescent="0.2">
      <c r="A42" s="186" t="s">
        <v>37</v>
      </c>
      <c r="B42" s="186"/>
      <c r="C42" s="186"/>
      <c r="D42" s="186"/>
      <c r="E42" s="186"/>
      <c r="F42" s="186"/>
      <c r="G42" s="15">
        <v>35</v>
      </c>
      <c r="H42" s="33">
        <v>476000000</v>
      </c>
      <c r="I42" s="33">
        <v>477000000</v>
      </c>
    </row>
    <row r="43" spans="1:9" ht="12.75" customHeight="1" x14ac:dyDescent="0.2">
      <c r="A43" s="186" t="s">
        <v>38</v>
      </c>
      <c r="B43" s="186"/>
      <c r="C43" s="186"/>
      <c r="D43" s="186"/>
      <c r="E43" s="186"/>
      <c r="F43" s="186"/>
      <c r="G43" s="15">
        <v>36</v>
      </c>
      <c r="H43" s="33">
        <v>1089000000</v>
      </c>
      <c r="I43" s="33">
        <v>1041000000</v>
      </c>
    </row>
    <row r="44" spans="1:9" ht="12.75" customHeight="1" x14ac:dyDescent="0.2">
      <c r="A44" s="188" t="s">
        <v>382</v>
      </c>
      <c r="B44" s="188"/>
      <c r="C44" s="188"/>
      <c r="D44" s="188"/>
      <c r="E44" s="188"/>
      <c r="F44" s="188"/>
      <c r="G44" s="16">
        <v>37</v>
      </c>
      <c r="H44" s="34">
        <f>H45+H53+H60+H70</f>
        <v>4663000000</v>
      </c>
      <c r="I44" s="34">
        <f>I45+I53+I60+I70</f>
        <v>5594000000</v>
      </c>
    </row>
    <row r="45" spans="1:9" ht="12.75" customHeight="1" x14ac:dyDescent="0.2">
      <c r="A45" s="190" t="s">
        <v>39</v>
      </c>
      <c r="B45" s="190"/>
      <c r="C45" s="190"/>
      <c r="D45" s="190"/>
      <c r="E45" s="190"/>
      <c r="F45" s="190"/>
      <c r="G45" s="16">
        <v>38</v>
      </c>
      <c r="H45" s="34">
        <f>SUM(H46:H52)</f>
        <v>2351000000</v>
      </c>
      <c r="I45" s="34">
        <f>SUM(I46:I52)</f>
        <v>2782000000</v>
      </c>
    </row>
    <row r="46" spans="1:9" ht="12.75" customHeight="1" x14ac:dyDescent="0.2">
      <c r="A46" s="186" t="s">
        <v>40</v>
      </c>
      <c r="B46" s="186"/>
      <c r="C46" s="186"/>
      <c r="D46" s="186"/>
      <c r="E46" s="186"/>
      <c r="F46" s="186"/>
      <c r="G46" s="15">
        <v>39</v>
      </c>
      <c r="H46" s="33">
        <v>445000000</v>
      </c>
      <c r="I46" s="33">
        <v>688000000</v>
      </c>
    </row>
    <row r="47" spans="1:9" ht="12.75" customHeight="1" x14ac:dyDescent="0.2">
      <c r="A47" s="186" t="s">
        <v>41</v>
      </c>
      <c r="B47" s="186"/>
      <c r="C47" s="186"/>
      <c r="D47" s="186"/>
      <c r="E47" s="186"/>
      <c r="F47" s="186"/>
      <c r="G47" s="15">
        <v>40</v>
      </c>
      <c r="H47" s="33">
        <v>874000000</v>
      </c>
      <c r="I47" s="33">
        <v>1297000000</v>
      </c>
    </row>
    <row r="48" spans="1:9" ht="12.75" customHeight="1" x14ac:dyDescent="0.2">
      <c r="A48" s="186" t="s">
        <v>42</v>
      </c>
      <c r="B48" s="186"/>
      <c r="C48" s="186"/>
      <c r="D48" s="186"/>
      <c r="E48" s="186"/>
      <c r="F48" s="186"/>
      <c r="G48" s="15">
        <v>41</v>
      </c>
      <c r="H48" s="33">
        <v>860000000</v>
      </c>
      <c r="I48" s="33">
        <v>653000000</v>
      </c>
    </row>
    <row r="49" spans="1:9" ht="12.75" customHeight="1" x14ac:dyDescent="0.2">
      <c r="A49" s="186" t="s">
        <v>43</v>
      </c>
      <c r="B49" s="186"/>
      <c r="C49" s="186"/>
      <c r="D49" s="186"/>
      <c r="E49" s="186"/>
      <c r="F49" s="186"/>
      <c r="G49" s="15">
        <v>42</v>
      </c>
      <c r="H49" s="33">
        <v>172000000</v>
      </c>
      <c r="I49" s="33">
        <v>140000000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4000000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1819000000</v>
      </c>
      <c r="I53" s="34">
        <f>SUM(I54:I59)</f>
        <v>2056000000</v>
      </c>
    </row>
    <row r="54" spans="1:9" ht="12.75" customHeight="1" x14ac:dyDescent="0.2">
      <c r="A54" s="186" t="s">
        <v>48</v>
      </c>
      <c r="B54" s="186"/>
      <c r="C54" s="186"/>
      <c r="D54" s="186"/>
      <c r="E54" s="186"/>
      <c r="F54" s="186"/>
      <c r="G54" s="15">
        <v>47</v>
      </c>
      <c r="H54" s="33">
        <v>256000000</v>
      </c>
      <c r="I54" s="33">
        <v>292000000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1490000000</v>
      </c>
      <c r="I56" s="33">
        <v>1693000000</v>
      </c>
    </row>
    <row r="57" spans="1:9" ht="12.75" customHeight="1" x14ac:dyDescent="0.2">
      <c r="A57" s="186" t="s">
        <v>51</v>
      </c>
      <c r="B57" s="186"/>
      <c r="C57" s="186"/>
      <c r="D57" s="186"/>
      <c r="E57" s="186"/>
      <c r="F57" s="186"/>
      <c r="G57" s="15">
        <v>50</v>
      </c>
      <c r="H57" s="33">
        <v>1000000</v>
      </c>
      <c r="I57" s="33">
        <v>2000000</v>
      </c>
    </row>
    <row r="58" spans="1:9" ht="12.75" customHeight="1" x14ac:dyDescent="0.2">
      <c r="A58" s="186" t="s">
        <v>52</v>
      </c>
      <c r="B58" s="186"/>
      <c r="C58" s="186"/>
      <c r="D58" s="186"/>
      <c r="E58" s="186"/>
      <c r="F58" s="186"/>
      <c r="G58" s="15">
        <v>51</v>
      </c>
      <c r="H58" s="33">
        <v>2000000</v>
      </c>
      <c r="I58" s="33">
        <v>7000000</v>
      </c>
    </row>
    <row r="59" spans="1:9" ht="12.75" customHeight="1" x14ac:dyDescent="0.2">
      <c r="A59" s="186" t="s">
        <v>53</v>
      </c>
      <c r="B59" s="186"/>
      <c r="C59" s="186"/>
      <c r="D59" s="186"/>
      <c r="E59" s="186"/>
      <c r="F59" s="186"/>
      <c r="G59" s="15">
        <v>52</v>
      </c>
      <c r="H59" s="33">
        <v>70000000</v>
      </c>
      <c r="I59" s="33">
        <v>62000000</v>
      </c>
    </row>
    <row r="60" spans="1:9" ht="12.75" customHeight="1" x14ac:dyDescent="0.2">
      <c r="A60" s="190" t="s">
        <v>54</v>
      </c>
      <c r="B60" s="190"/>
      <c r="C60" s="190"/>
      <c r="D60" s="190"/>
      <c r="E60" s="190"/>
      <c r="F60" s="190"/>
      <c r="G60" s="16">
        <v>53</v>
      </c>
      <c r="H60" s="34">
        <f>SUM(H61:H69)</f>
        <v>158000000</v>
      </c>
      <c r="I60" s="34">
        <f>SUM(I61:I69)</f>
        <v>97000000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15000000</v>
      </c>
      <c r="I63" s="33">
        <v>20000000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27000000</v>
      </c>
      <c r="I67" s="33">
        <v>26000000</v>
      </c>
    </row>
    <row r="68" spans="1:9" ht="12.75" customHeight="1" x14ac:dyDescent="0.2">
      <c r="A68" s="186" t="s">
        <v>30</v>
      </c>
      <c r="B68" s="186"/>
      <c r="C68" s="186"/>
      <c r="D68" s="186"/>
      <c r="E68" s="186"/>
      <c r="F68" s="186"/>
      <c r="G68" s="15">
        <v>61</v>
      </c>
      <c r="H68" s="33">
        <v>3000000</v>
      </c>
      <c r="I68" s="33">
        <v>3000000</v>
      </c>
    </row>
    <row r="69" spans="1:9" ht="12.75" customHeight="1" x14ac:dyDescent="0.2">
      <c r="A69" s="186" t="s">
        <v>56</v>
      </c>
      <c r="B69" s="186"/>
      <c r="C69" s="186"/>
      <c r="D69" s="186"/>
      <c r="E69" s="186"/>
      <c r="F69" s="186"/>
      <c r="G69" s="15">
        <v>62</v>
      </c>
      <c r="H69" s="33">
        <v>113000000</v>
      </c>
      <c r="I69" s="33">
        <v>48000000</v>
      </c>
    </row>
    <row r="70" spans="1:9" ht="12.75" customHeight="1" x14ac:dyDescent="0.2">
      <c r="A70" s="186" t="s">
        <v>57</v>
      </c>
      <c r="B70" s="186"/>
      <c r="C70" s="186"/>
      <c r="D70" s="186"/>
      <c r="E70" s="186"/>
      <c r="F70" s="186"/>
      <c r="G70" s="15">
        <v>63</v>
      </c>
      <c r="H70" s="33">
        <v>335000000</v>
      </c>
      <c r="I70" s="33">
        <v>659000000</v>
      </c>
    </row>
    <row r="71" spans="1:9" ht="12.75" customHeight="1" x14ac:dyDescent="0.2">
      <c r="A71" s="187" t="s">
        <v>58</v>
      </c>
      <c r="B71" s="187"/>
      <c r="C71" s="187"/>
      <c r="D71" s="187"/>
      <c r="E71" s="187"/>
      <c r="F71" s="187"/>
      <c r="G71" s="15">
        <v>64</v>
      </c>
      <c r="H71" s="33">
        <v>34000000</v>
      </c>
      <c r="I71" s="33">
        <v>48000000</v>
      </c>
    </row>
    <row r="72" spans="1:9" ht="12.75" customHeight="1" x14ac:dyDescent="0.2">
      <c r="A72" s="188" t="s">
        <v>383</v>
      </c>
      <c r="B72" s="188"/>
      <c r="C72" s="188"/>
      <c r="D72" s="188"/>
      <c r="E72" s="188"/>
      <c r="F72" s="188"/>
      <c r="G72" s="16">
        <v>65</v>
      </c>
      <c r="H72" s="34">
        <f>H8+H9+H44+H71</f>
        <v>20887000000</v>
      </c>
      <c r="I72" s="34">
        <f>I8+I9+I44+I71</f>
        <v>22498000000</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12352000000</v>
      </c>
      <c r="I75" s="34">
        <f>I76+I77+I78+I84+I85+I89+I92+I95</f>
        <v>11376000000</v>
      </c>
    </row>
    <row r="76" spans="1:9" ht="12.75" customHeight="1" x14ac:dyDescent="0.2">
      <c r="A76" s="186" t="s">
        <v>61</v>
      </c>
      <c r="B76" s="186"/>
      <c r="C76" s="186"/>
      <c r="D76" s="186"/>
      <c r="E76" s="186"/>
      <c r="F76" s="186"/>
      <c r="G76" s="15">
        <v>68</v>
      </c>
      <c r="H76" s="33">
        <v>9000000000</v>
      </c>
      <c r="I76" s="33">
        <v>9000000000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1283000000</v>
      </c>
      <c r="I78" s="34">
        <f>SUM(I79:I83)</f>
        <v>1350000000</v>
      </c>
    </row>
    <row r="79" spans="1:9" ht="12.75" customHeight="1" x14ac:dyDescent="0.2">
      <c r="A79" s="186" t="s">
        <v>64</v>
      </c>
      <c r="B79" s="186"/>
      <c r="C79" s="186"/>
      <c r="D79" s="186"/>
      <c r="E79" s="186"/>
      <c r="F79" s="186"/>
      <c r="G79" s="15">
        <v>71</v>
      </c>
      <c r="H79" s="33">
        <v>99000000</v>
      </c>
      <c r="I79" s="33">
        <v>166000000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1184000000</v>
      </c>
      <c r="I83" s="33">
        <v>1184000000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135000000</v>
      </c>
      <c r="I85" s="34">
        <f>I86+I87+I88</f>
        <v>207000000</v>
      </c>
    </row>
    <row r="86" spans="1:9" ht="12.75" customHeight="1" x14ac:dyDescent="0.2">
      <c r="A86" s="186" t="s">
        <v>71</v>
      </c>
      <c r="B86" s="186"/>
      <c r="C86" s="186"/>
      <c r="D86" s="186"/>
      <c r="E86" s="186"/>
      <c r="F86" s="186"/>
      <c r="G86" s="15">
        <v>78</v>
      </c>
      <c r="H86" s="33">
        <v>135000000</v>
      </c>
      <c r="I86" s="33">
        <v>207000000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600000000</v>
      </c>
      <c r="I89" s="34">
        <f>I90-I91</f>
        <v>617000000</v>
      </c>
    </row>
    <row r="90" spans="1:9" ht="12.75" customHeight="1" x14ac:dyDescent="0.2">
      <c r="A90" s="186" t="s">
        <v>75</v>
      </c>
      <c r="B90" s="186"/>
      <c r="C90" s="186"/>
      <c r="D90" s="186"/>
      <c r="E90" s="186"/>
      <c r="F90" s="186"/>
      <c r="G90" s="15">
        <v>82</v>
      </c>
      <c r="H90" s="33">
        <v>600000000</v>
      </c>
      <c r="I90" s="33">
        <v>617000000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1334000000</v>
      </c>
      <c r="I92" s="34">
        <f>I93-I94</f>
        <v>202000000</v>
      </c>
    </row>
    <row r="93" spans="1:9" ht="12.75" customHeight="1" x14ac:dyDescent="0.2">
      <c r="A93" s="186" t="s">
        <v>78</v>
      </c>
      <c r="B93" s="186"/>
      <c r="C93" s="186"/>
      <c r="D93" s="186"/>
      <c r="E93" s="186"/>
      <c r="F93" s="186"/>
      <c r="G93" s="15">
        <v>85</v>
      </c>
      <c r="H93" s="33">
        <v>1334000000</v>
      </c>
      <c r="I93" s="33">
        <v>202000000</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3863000000</v>
      </c>
      <c r="I96" s="34">
        <f>SUM(I97:I102)</f>
        <v>3705000000</v>
      </c>
    </row>
    <row r="97" spans="1:9" ht="12.75" customHeight="1" x14ac:dyDescent="0.2">
      <c r="A97" s="186" t="s">
        <v>81</v>
      </c>
      <c r="B97" s="186"/>
      <c r="C97" s="186"/>
      <c r="D97" s="186"/>
      <c r="E97" s="186"/>
      <c r="F97" s="186"/>
      <c r="G97" s="15">
        <v>89</v>
      </c>
      <c r="H97" s="33">
        <v>37000000</v>
      </c>
      <c r="I97" s="33">
        <v>58000000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30000000</v>
      </c>
      <c r="I99" s="33">
        <v>7000000</v>
      </c>
    </row>
    <row r="100" spans="1:9" ht="12.75" customHeight="1" x14ac:dyDescent="0.2">
      <c r="A100" s="186" t="s">
        <v>84</v>
      </c>
      <c r="B100" s="186"/>
      <c r="C100" s="186"/>
      <c r="D100" s="186"/>
      <c r="E100" s="186"/>
      <c r="F100" s="186"/>
      <c r="G100" s="15">
        <v>92</v>
      </c>
      <c r="H100" s="33">
        <v>3228000000</v>
      </c>
      <c r="I100" s="33">
        <v>3071000000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568000000</v>
      </c>
      <c r="I102" s="33">
        <v>569000000</v>
      </c>
    </row>
    <row r="103" spans="1:9" ht="12.75" customHeight="1" x14ac:dyDescent="0.2">
      <c r="A103" s="188" t="s">
        <v>386</v>
      </c>
      <c r="B103" s="188"/>
      <c r="C103" s="188"/>
      <c r="D103" s="188"/>
      <c r="E103" s="188"/>
      <c r="F103" s="188"/>
      <c r="G103" s="16">
        <v>95</v>
      </c>
      <c r="H103" s="34">
        <f>SUM(H104:H114)</f>
        <v>44000000</v>
      </c>
      <c r="I103" s="34">
        <f>SUM(I104:I114)</f>
        <v>393000000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220000000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131000000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44000000</v>
      </c>
      <c r="I113" s="33">
        <v>42000000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4518000000</v>
      </c>
      <c r="I115" s="34">
        <f>SUM(I116:I129)</f>
        <v>6977000000</v>
      </c>
    </row>
    <row r="116" spans="1:9" ht="12.75" customHeight="1" x14ac:dyDescent="0.2">
      <c r="A116" s="186" t="s">
        <v>87</v>
      </c>
      <c r="B116" s="186"/>
      <c r="C116" s="186"/>
      <c r="D116" s="186"/>
      <c r="E116" s="186"/>
      <c r="F116" s="186"/>
      <c r="G116" s="15">
        <v>108</v>
      </c>
      <c r="H116" s="33">
        <v>390000000</v>
      </c>
      <c r="I116" s="33">
        <v>318000000</v>
      </c>
    </row>
    <row r="117" spans="1:9" ht="22.15" customHeight="1" x14ac:dyDescent="0.2">
      <c r="A117" s="186" t="s">
        <v>88</v>
      </c>
      <c r="B117" s="186"/>
      <c r="C117" s="186"/>
      <c r="D117" s="186"/>
      <c r="E117" s="186"/>
      <c r="F117" s="186"/>
      <c r="G117" s="15">
        <v>109</v>
      </c>
      <c r="H117" s="33">
        <v>194000000</v>
      </c>
      <c r="I117" s="33">
        <v>275000000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42000000</v>
      </c>
    </row>
    <row r="121" spans="1:9" ht="12.75" customHeight="1" x14ac:dyDescent="0.2">
      <c r="A121" s="186" t="s">
        <v>92</v>
      </c>
      <c r="B121" s="186"/>
      <c r="C121" s="186"/>
      <c r="D121" s="186"/>
      <c r="E121" s="186"/>
      <c r="F121" s="186"/>
      <c r="G121" s="15">
        <v>113</v>
      </c>
      <c r="H121" s="33">
        <v>1892000000</v>
      </c>
      <c r="I121" s="33">
        <v>2287000000</v>
      </c>
    </row>
    <row r="122" spans="1:9" ht="12.75" customHeight="1" x14ac:dyDescent="0.2">
      <c r="A122" s="186" t="s">
        <v>93</v>
      </c>
      <c r="B122" s="186"/>
      <c r="C122" s="186"/>
      <c r="D122" s="186"/>
      <c r="E122" s="186"/>
      <c r="F122" s="186"/>
      <c r="G122" s="15">
        <v>114</v>
      </c>
      <c r="H122" s="33">
        <v>38000000</v>
      </c>
      <c r="I122" s="33">
        <v>38000000</v>
      </c>
    </row>
    <row r="123" spans="1:9" ht="12.75" customHeight="1" x14ac:dyDescent="0.2">
      <c r="A123" s="186" t="s">
        <v>94</v>
      </c>
      <c r="B123" s="186"/>
      <c r="C123" s="186"/>
      <c r="D123" s="186"/>
      <c r="E123" s="186"/>
      <c r="F123" s="186"/>
      <c r="G123" s="15">
        <v>115</v>
      </c>
      <c r="H123" s="33">
        <v>1242000000</v>
      </c>
      <c r="I123" s="33">
        <v>1819000000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58000000</v>
      </c>
      <c r="I125" s="33">
        <v>38000000</v>
      </c>
    </row>
    <row r="126" spans="1:9" x14ac:dyDescent="0.2">
      <c r="A126" s="186" t="s">
        <v>99</v>
      </c>
      <c r="B126" s="186"/>
      <c r="C126" s="186"/>
      <c r="D126" s="186"/>
      <c r="E126" s="186"/>
      <c r="F126" s="186"/>
      <c r="G126" s="15">
        <v>118</v>
      </c>
      <c r="H126" s="33">
        <v>514000000</v>
      </c>
      <c r="I126" s="33">
        <v>747000000</v>
      </c>
    </row>
    <row r="127" spans="1:9" x14ac:dyDescent="0.2">
      <c r="A127" s="186" t="s">
        <v>100</v>
      </c>
      <c r="B127" s="186"/>
      <c r="C127" s="186"/>
      <c r="D127" s="186"/>
      <c r="E127" s="186"/>
      <c r="F127" s="186"/>
      <c r="G127" s="15">
        <v>119</v>
      </c>
      <c r="H127" s="33">
        <v>0</v>
      </c>
      <c r="I127" s="33">
        <v>1250000000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190000000</v>
      </c>
      <c r="I129" s="33">
        <v>163000000</v>
      </c>
    </row>
    <row r="130" spans="1:9" ht="22.15" customHeight="1" x14ac:dyDescent="0.2">
      <c r="A130" s="187" t="s">
        <v>103</v>
      </c>
      <c r="B130" s="187"/>
      <c r="C130" s="187"/>
      <c r="D130" s="187"/>
      <c r="E130" s="187"/>
      <c r="F130" s="187"/>
      <c r="G130" s="15">
        <v>122</v>
      </c>
      <c r="H130" s="33">
        <v>110000000</v>
      </c>
      <c r="I130" s="33">
        <v>47000000</v>
      </c>
    </row>
    <row r="131" spans="1:9" x14ac:dyDescent="0.2">
      <c r="A131" s="188" t="s">
        <v>388</v>
      </c>
      <c r="B131" s="188"/>
      <c r="C131" s="188"/>
      <c r="D131" s="188"/>
      <c r="E131" s="188"/>
      <c r="F131" s="188"/>
      <c r="G131" s="16">
        <v>123</v>
      </c>
      <c r="H131" s="34">
        <f>H75+H96+H103+H115+H130</f>
        <v>20887000000</v>
      </c>
      <c r="I131" s="34">
        <f>I75+I96+I103+I115+I130</f>
        <v>22498000000</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83" zoomScaleNormal="100" zoomScaleSheetLayoutView="110" workbookViewId="0">
      <selection activeCell="K93" sqref="K9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453</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9071000000</v>
      </c>
      <c r="I8" s="37">
        <f>SUM(I9:I13)</f>
        <v>5526000000</v>
      </c>
      <c r="J8" s="37">
        <f>SUM(J9:J13)</f>
        <v>9228000000</v>
      </c>
      <c r="K8" s="37">
        <f>SUM(K9:K13)</f>
        <v>5237000000</v>
      </c>
    </row>
    <row r="9" spans="1:11" x14ac:dyDescent="0.2">
      <c r="A9" s="186" t="s">
        <v>121</v>
      </c>
      <c r="B9" s="186"/>
      <c r="C9" s="186"/>
      <c r="D9" s="186"/>
      <c r="E9" s="186"/>
      <c r="F9" s="186"/>
      <c r="G9" s="15">
        <v>126</v>
      </c>
      <c r="H9" s="33">
        <f>1184000000</f>
        <v>1184000000</v>
      </c>
      <c r="I9" s="33">
        <v>694000000</v>
      </c>
      <c r="J9" s="33">
        <v>1500000000</v>
      </c>
      <c r="K9" s="33">
        <v>865000000</v>
      </c>
    </row>
    <row r="10" spans="1:11" x14ac:dyDescent="0.2">
      <c r="A10" s="186" t="s">
        <v>122</v>
      </c>
      <c r="B10" s="186"/>
      <c r="C10" s="186"/>
      <c r="D10" s="186"/>
      <c r="E10" s="186"/>
      <c r="F10" s="186"/>
      <c r="G10" s="15">
        <v>127</v>
      </c>
      <c r="H10" s="33">
        <v>7761000000</v>
      </c>
      <c r="I10" s="33">
        <v>4787000000</v>
      </c>
      <c r="J10" s="33">
        <v>7568000000</v>
      </c>
      <c r="K10" s="33">
        <v>4278000000</v>
      </c>
    </row>
    <row r="11" spans="1:11" x14ac:dyDescent="0.2">
      <c r="A11" s="186" t="s">
        <v>123</v>
      </c>
      <c r="B11" s="186"/>
      <c r="C11" s="186"/>
      <c r="D11" s="186"/>
      <c r="E11" s="186"/>
      <c r="F11" s="186"/>
      <c r="G11" s="15">
        <v>128</v>
      </c>
      <c r="H11" s="33">
        <v>9000000</v>
      </c>
      <c r="I11" s="33">
        <v>4000000</v>
      </c>
      <c r="J11" s="33">
        <v>6000000</v>
      </c>
      <c r="K11" s="33">
        <v>3000000</v>
      </c>
    </row>
    <row r="12" spans="1:11" x14ac:dyDescent="0.2">
      <c r="A12" s="186" t="s">
        <v>124</v>
      </c>
      <c r="B12" s="186"/>
      <c r="C12" s="186"/>
      <c r="D12" s="186"/>
      <c r="E12" s="186"/>
      <c r="F12" s="186"/>
      <c r="G12" s="15">
        <v>129</v>
      </c>
      <c r="H12" s="33">
        <v>13000000</v>
      </c>
      <c r="I12" s="33">
        <v>2000000</v>
      </c>
      <c r="J12" s="33">
        <v>16000000</v>
      </c>
      <c r="K12" s="33">
        <v>13000000</v>
      </c>
    </row>
    <row r="13" spans="1:11" x14ac:dyDescent="0.2">
      <c r="A13" s="186" t="s">
        <v>125</v>
      </c>
      <c r="B13" s="186"/>
      <c r="C13" s="186"/>
      <c r="D13" s="186"/>
      <c r="E13" s="186"/>
      <c r="F13" s="186"/>
      <c r="G13" s="15">
        <v>130</v>
      </c>
      <c r="H13" s="33">
        <v>104000000</v>
      </c>
      <c r="I13" s="33">
        <v>39000000</v>
      </c>
      <c r="J13" s="33">
        <v>138000000</v>
      </c>
      <c r="K13" s="33">
        <v>78000000</v>
      </c>
    </row>
    <row r="14" spans="1:11" x14ac:dyDescent="0.2">
      <c r="A14" s="214" t="s">
        <v>126</v>
      </c>
      <c r="B14" s="214"/>
      <c r="C14" s="214"/>
      <c r="D14" s="214"/>
      <c r="E14" s="214"/>
      <c r="F14" s="214"/>
      <c r="G14" s="20">
        <v>131</v>
      </c>
      <c r="H14" s="37">
        <f>H15+H16+H20+H24+H25+H26+H29+H36</f>
        <v>8347000000</v>
      </c>
      <c r="I14" s="37">
        <f>I15+I16+I20+I24+I25+I26+I29+I36</f>
        <v>4862000000</v>
      </c>
      <c r="J14" s="37">
        <f>J15+J16+J20+J24+J25+J26+J29+J36</f>
        <v>9010000000</v>
      </c>
      <c r="K14" s="37">
        <f>K15+K16+K20+K24+K25+K26+K29+K36</f>
        <v>5120000000</v>
      </c>
    </row>
    <row r="15" spans="1:11" x14ac:dyDescent="0.2">
      <c r="A15" s="186" t="s">
        <v>108</v>
      </c>
      <c r="B15" s="186"/>
      <c r="C15" s="186"/>
      <c r="D15" s="186"/>
      <c r="E15" s="186"/>
      <c r="F15" s="186"/>
      <c r="G15" s="15">
        <v>132</v>
      </c>
      <c r="H15" s="33">
        <v>-213000000</v>
      </c>
      <c r="I15" s="33">
        <v>-147000000</v>
      </c>
      <c r="J15" s="33">
        <v>-247000000</v>
      </c>
      <c r="K15" s="33">
        <v>-770000000</v>
      </c>
    </row>
    <row r="16" spans="1:11" x14ac:dyDescent="0.2">
      <c r="A16" s="215" t="s">
        <v>127</v>
      </c>
      <c r="B16" s="215"/>
      <c r="C16" s="215"/>
      <c r="D16" s="215"/>
      <c r="E16" s="215"/>
      <c r="F16" s="215"/>
      <c r="G16" s="20">
        <v>133</v>
      </c>
      <c r="H16" s="37">
        <f>SUM(H17:H19)</f>
        <v>7164000000</v>
      </c>
      <c r="I16" s="37">
        <f>SUM(I17:I19)</f>
        <v>4356000000</v>
      </c>
      <c r="J16" s="37">
        <f>SUM(J17:J19)</f>
        <v>7698000000</v>
      </c>
      <c r="K16" s="37">
        <f>SUM(K17:K19)</f>
        <v>5200000000</v>
      </c>
    </row>
    <row r="17" spans="1:11" x14ac:dyDescent="0.2">
      <c r="A17" s="216" t="s">
        <v>128</v>
      </c>
      <c r="B17" s="216"/>
      <c r="C17" s="216"/>
      <c r="D17" s="216"/>
      <c r="E17" s="216"/>
      <c r="F17" s="216"/>
      <c r="G17" s="15">
        <v>134</v>
      </c>
      <c r="H17" s="33">
        <v>4459000000</v>
      </c>
      <c r="I17" s="33">
        <v>3101000000</v>
      </c>
      <c r="J17" s="33">
        <v>2055000000</v>
      </c>
      <c r="K17" s="33">
        <v>1886000000</v>
      </c>
    </row>
    <row r="18" spans="1:11" x14ac:dyDescent="0.2">
      <c r="A18" s="216" t="s">
        <v>129</v>
      </c>
      <c r="B18" s="216"/>
      <c r="C18" s="216"/>
      <c r="D18" s="216"/>
      <c r="E18" s="216"/>
      <c r="F18" s="216"/>
      <c r="G18" s="15">
        <v>135</v>
      </c>
      <c r="H18" s="33">
        <v>1572000000</v>
      </c>
      <c r="I18" s="33">
        <v>600000000</v>
      </c>
      <c r="J18" s="33">
        <v>4667000000</v>
      </c>
      <c r="K18" s="33">
        <v>2750000000</v>
      </c>
    </row>
    <row r="19" spans="1:11" x14ac:dyDescent="0.2">
      <c r="A19" s="216" t="s">
        <v>130</v>
      </c>
      <c r="B19" s="216"/>
      <c r="C19" s="216"/>
      <c r="D19" s="216"/>
      <c r="E19" s="216"/>
      <c r="F19" s="216"/>
      <c r="G19" s="15">
        <v>136</v>
      </c>
      <c r="H19" s="33">
        <v>1133000000</v>
      </c>
      <c r="I19" s="33">
        <v>655000000</v>
      </c>
      <c r="J19" s="33">
        <v>976000000</v>
      </c>
      <c r="K19" s="33">
        <v>564000000</v>
      </c>
    </row>
    <row r="20" spans="1:11" x14ac:dyDescent="0.2">
      <c r="A20" s="215" t="s">
        <v>131</v>
      </c>
      <c r="B20" s="215"/>
      <c r="C20" s="215"/>
      <c r="D20" s="215"/>
      <c r="E20" s="215"/>
      <c r="F20" s="215"/>
      <c r="G20" s="20">
        <v>137</v>
      </c>
      <c r="H20" s="37">
        <f>SUM(H21:H23)</f>
        <v>450000000</v>
      </c>
      <c r="I20" s="37">
        <f>SUM(I21:I23)</f>
        <v>267000000</v>
      </c>
      <c r="J20" s="37">
        <f>SUM(J21:J23)</f>
        <v>446000000</v>
      </c>
      <c r="K20" s="37">
        <f>SUM(K21:K23)</f>
        <v>259000000</v>
      </c>
    </row>
    <row r="21" spans="1:11" x14ac:dyDescent="0.2">
      <c r="A21" s="216" t="s">
        <v>109</v>
      </c>
      <c r="B21" s="216"/>
      <c r="C21" s="216"/>
      <c r="D21" s="216"/>
      <c r="E21" s="216"/>
      <c r="F21" s="216"/>
      <c r="G21" s="15">
        <v>138</v>
      </c>
      <c r="H21" s="33">
        <v>256000000</v>
      </c>
      <c r="I21" s="33">
        <v>148000000</v>
      </c>
      <c r="J21" s="33">
        <v>264000000</v>
      </c>
      <c r="K21" s="33">
        <v>151000000</v>
      </c>
    </row>
    <row r="22" spans="1:11" x14ac:dyDescent="0.2">
      <c r="A22" s="216" t="s">
        <v>110</v>
      </c>
      <c r="B22" s="216"/>
      <c r="C22" s="216"/>
      <c r="D22" s="216"/>
      <c r="E22" s="216"/>
      <c r="F22" s="216"/>
      <c r="G22" s="15">
        <v>139</v>
      </c>
      <c r="H22" s="33">
        <v>127000000</v>
      </c>
      <c r="I22" s="33">
        <v>79000000</v>
      </c>
      <c r="J22" s="33">
        <v>121000000</v>
      </c>
      <c r="K22" s="33">
        <v>73000000</v>
      </c>
    </row>
    <row r="23" spans="1:11" x14ac:dyDescent="0.2">
      <c r="A23" s="216" t="s">
        <v>111</v>
      </c>
      <c r="B23" s="216"/>
      <c r="C23" s="216"/>
      <c r="D23" s="216"/>
      <c r="E23" s="216"/>
      <c r="F23" s="216"/>
      <c r="G23" s="15">
        <v>140</v>
      </c>
      <c r="H23" s="33">
        <v>67000000</v>
      </c>
      <c r="I23" s="33">
        <v>40000000</v>
      </c>
      <c r="J23" s="33">
        <v>61000000</v>
      </c>
      <c r="K23" s="33">
        <v>35000000</v>
      </c>
    </row>
    <row r="24" spans="1:11" x14ac:dyDescent="0.2">
      <c r="A24" s="186" t="s">
        <v>112</v>
      </c>
      <c r="B24" s="186"/>
      <c r="C24" s="186"/>
      <c r="D24" s="186"/>
      <c r="E24" s="186"/>
      <c r="F24" s="186"/>
      <c r="G24" s="15">
        <v>141</v>
      </c>
      <c r="H24" s="33">
        <v>790000000</v>
      </c>
      <c r="I24" s="33">
        <v>399000000</v>
      </c>
      <c r="J24" s="33">
        <v>768000000</v>
      </c>
      <c r="K24" s="33">
        <v>395000000</v>
      </c>
    </row>
    <row r="25" spans="1:11" x14ac:dyDescent="0.2">
      <c r="A25" s="186" t="s">
        <v>113</v>
      </c>
      <c r="B25" s="186"/>
      <c r="C25" s="186"/>
      <c r="D25" s="186"/>
      <c r="E25" s="186"/>
      <c r="F25" s="186"/>
      <c r="G25" s="15">
        <v>142</v>
      </c>
      <c r="H25" s="33">
        <v>340000000</v>
      </c>
      <c r="I25" s="33">
        <v>144000000</v>
      </c>
      <c r="J25" s="33">
        <v>474000000</v>
      </c>
      <c r="K25" s="33">
        <v>257000000</v>
      </c>
    </row>
    <row r="26" spans="1:11" x14ac:dyDescent="0.2">
      <c r="A26" s="215" t="s">
        <v>132</v>
      </c>
      <c r="B26" s="215"/>
      <c r="C26" s="215"/>
      <c r="D26" s="215"/>
      <c r="E26" s="215"/>
      <c r="F26" s="215"/>
      <c r="G26" s="20">
        <v>143</v>
      </c>
      <c r="H26" s="37">
        <f>H27+H28</f>
        <v>-120000000</v>
      </c>
      <c r="I26" s="37">
        <f>I27+I28</f>
        <v>-75000000</v>
      </c>
      <c r="J26" s="37">
        <f>J27+J28</f>
        <v>79000000</v>
      </c>
      <c r="K26" s="37">
        <f>K27+K28</f>
        <v>29000000</v>
      </c>
    </row>
    <row r="27" spans="1:11" x14ac:dyDescent="0.2">
      <c r="A27" s="216" t="s">
        <v>133</v>
      </c>
      <c r="B27" s="216"/>
      <c r="C27" s="216"/>
      <c r="D27" s="216"/>
      <c r="E27" s="216"/>
      <c r="F27" s="216"/>
      <c r="G27" s="15">
        <v>144</v>
      </c>
      <c r="H27" s="33">
        <v>-7000000</v>
      </c>
      <c r="I27" s="33">
        <v>-7000000</v>
      </c>
      <c r="J27" s="33">
        <v>0</v>
      </c>
      <c r="K27" s="33">
        <v>0</v>
      </c>
    </row>
    <row r="28" spans="1:11" x14ac:dyDescent="0.2">
      <c r="A28" s="216" t="s">
        <v>134</v>
      </c>
      <c r="B28" s="216"/>
      <c r="C28" s="216"/>
      <c r="D28" s="216"/>
      <c r="E28" s="216"/>
      <c r="F28" s="216"/>
      <c r="G28" s="15">
        <v>145</v>
      </c>
      <c r="H28" s="33">
        <v>-113000000</v>
      </c>
      <c r="I28" s="33">
        <v>-68000000</v>
      </c>
      <c r="J28" s="33">
        <v>79000000</v>
      </c>
      <c r="K28" s="33">
        <v>29000000</v>
      </c>
    </row>
    <row r="29" spans="1:11" x14ac:dyDescent="0.2">
      <c r="A29" s="215" t="s">
        <v>135</v>
      </c>
      <c r="B29" s="215"/>
      <c r="C29" s="215"/>
      <c r="D29" s="215"/>
      <c r="E29" s="215"/>
      <c r="F29" s="215"/>
      <c r="G29" s="20">
        <v>146</v>
      </c>
      <c r="H29" s="37">
        <f>SUM(H30:H35)</f>
        <v>-64000000</v>
      </c>
      <c r="I29" s="37">
        <f>SUM(I30:I35)</f>
        <v>-82000000</v>
      </c>
      <c r="J29" s="37">
        <f>SUM(J30:J35)</f>
        <v>-208000000</v>
      </c>
      <c r="K29" s="37">
        <f>SUM(K30:K35)</f>
        <v>-250000000</v>
      </c>
    </row>
    <row r="30" spans="1:11" x14ac:dyDescent="0.2">
      <c r="A30" s="216" t="s">
        <v>136</v>
      </c>
      <c r="B30" s="216"/>
      <c r="C30" s="216"/>
      <c r="D30" s="216"/>
      <c r="E30" s="216"/>
      <c r="F30" s="216"/>
      <c r="G30" s="15">
        <v>147</v>
      </c>
      <c r="H30" s="33">
        <v>-4000000</v>
      </c>
      <c r="I30" s="33">
        <v>-1000000</v>
      </c>
      <c r="J30" s="33">
        <v>20000000</v>
      </c>
      <c r="K30" s="33">
        <v>-36000000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-11000000</v>
      </c>
      <c r="I32" s="33">
        <v>-9000000</v>
      </c>
      <c r="J32" s="33">
        <v>-23000000</v>
      </c>
      <c r="K32" s="33">
        <v>-25000000</v>
      </c>
    </row>
    <row r="33" spans="1:11" x14ac:dyDescent="0.2">
      <c r="A33" s="216" t="s">
        <v>139</v>
      </c>
      <c r="B33" s="216"/>
      <c r="C33" s="216"/>
      <c r="D33" s="216"/>
      <c r="E33" s="216"/>
      <c r="F33" s="216"/>
      <c r="G33" s="15">
        <v>150</v>
      </c>
      <c r="H33" s="33">
        <v>-41000000</v>
      </c>
      <c r="I33" s="33">
        <v>-67000000</v>
      </c>
      <c r="J33" s="33">
        <v>-199000000</v>
      </c>
      <c r="K33" s="33">
        <v>-183000000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-8000000</v>
      </c>
      <c r="I35" s="33">
        <v>-5000000</v>
      </c>
      <c r="J35" s="33">
        <v>-6000000</v>
      </c>
      <c r="K35" s="33">
        <v>-6000000</v>
      </c>
    </row>
    <row r="36" spans="1:11" x14ac:dyDescent="0.2">
      <c r="A36" s="186" t="s">
        <v>114</v>
      </c>
      <c r="B36" s="186"/>
      <c r="C36" s="186"/>
      <c r="D36" s="186"/>
      <c r="E36" s="186"/>
      <c r="F36" s="186"/>
      <c r="G36" s="15">
        <v>153</v>
      </c>
      <c r="H36" s="33">
        <v>0</v>
      </c>
      <c r="I36" s="33">
        <v>0</v>
      </c>
      <c r="J36" s="33">
        <v>0</v>
      </c>
      <c r="K36" s="33">
        <v>0</v>
      </c>
    </row>
    <row r="37" spans="1:11" x14ac:dyDescent="0.2">
      <c r="A37" s="214" t="s">
        <v>142</v>
      </c>
      <c r="B37" s="214"/>
      <c r="C37" s="214"/>
      <c r="D37" s="214"/>
      <c r="E37" s="214"/>
      <c r="F37" s="214"/>
      <c r="G37" s="20">
        <v>154</v>
      </c>
      <c r="H37" s="37">
        <f>SUM(H38:H47)</f>
        <v>473000000</v>
      </c>
      <c r="I37" s="37">
        <f>SUM(I38:I47)</f>
        <v>179000000</v>
      </c>
      <c r="J37" s="37">
        <f>SUM(J38:J47)</f>
        <v>124000000</v>
      </c>
      <c r="K37" s="37">
        <f>SUM(K38:K47)</f>
        <v>89000000</v>
      </c>
    </row>
    <row r="38" spans="1:11" x14ac:dyDescent="0.2">
      <c r="A38" s="186" t="s">
        <v>143</v>
      </c>
      <c r="B38" s="186"/>
      <c r="C38" s="186"/>
      <c r="D38" s="186"/>
      <c r="E38" s="186"/>
      <c r="F38" s="186"/>
      <c r="G38" s="15">
        <v>155</v>
      </c>
      <c r="H38" s="33">
        <v>214000000</v>
      </c>
      <c r="I38" s="33">
        <v>213000000</v>
      </c>
      <c r="J38" s="33">
        <v>63000000</v>
      </c>
      <c r="K38" s="33">
        <v>63000000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2000000</v>
      </c>
      <c r="I40" s="33">
        <v>1000000</v>
      </c>
      <c r="J40" s="33">
        <v>1000000</v>
      </c>
      <c r="K40" s="33">
        <v>0</v>
      </c>
    </row>
    <row r="41" spans="1:11" ht="25.15" customHeight="1" x14ac:dyDescent="0.2">
      <c r="A41" s="186" t="s">
        <v>146</v>
      </c>
      <c r="B41" s="186"/>
      <c r="C41" s="186"/>
      <c r="D41" s="186"/>
      <c r="E41" s="186"/>
      <c r="F41" s="186"/>
      <c r="G41" s="15">
        <v>158</v>
      </c>
      <c r="H41" s="33">
        <v>13000000</v>
      </c>
      <c r="I41" s="33">
        <v>6000000</v>
      </c>
      <c r="J41" s="33">
        <v>12000000</v>
      </c>
      <c r="K41" s="33">
        <v>6000000</v>
      </c>
    </row>
    <row r="42" spans="1:11" ht="25.15" customHeight="1" x14ac:dyDescent="0.2">
      <c r="A42" s="186" t="s">
        <v>147</v>
      </c>
      <c r="B42" s="186"/>
      <c r="C42" s="186"/>
      <c r="D42" s="186"/>
      <c r="E42" s="186"/>
      <c r="F42" s="186"/>
      <c r="G42" s="15">
        <v>159</v>
      </c>
      <c r="H42" s="33">
        <v>223000000</v>
      </c>
      <c r="I42" s="33">
        <v>1000000</v>
      </c>
      <c r="J42" s="33">
        <v>12000000</v>
      </c>
      <c r="K42" s="33">
        <v>5000000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1000000</v>
      </c>
      <c r="I44" s="33">
        <v>0</v>
      </c>
      <c r="J44" s="33">
        <v>2000000</v>
      </c>
      <c r="K44" s="33">
        <v>1000000</v>
      </c>
    </row>
    <row r="45" spans="1:11" x14ac:dyDescent="0.2">
      <c r="A45" s="186" t="s">
        <v>150</v>
      </c>
      <c r="B45" s="186"/>
      <c r="C45" s="186"/>
      <c r="D45" s="186"/>
      <c r="E45" s="186"/>
      <c r="F45" s="186"/>
      <c r="G45" s="15">
        <v>162</v>
      </c>
      <c r="H45" s="33">
        <v>20000000</v>
      </c>
      <c r="I45" s="33">
        <v>-42000000</v>
      </c>
      <c r="J45" s="33">
        <v>34000000</v>
      </c>
      <c r="K45" s="33">
        <v>14000000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108000000</v>
      </c>
      <c r="I48" s="37">
        <f>SUM(I49:I55)</f>
        <v>41000000</v>
      </c>
      <c r="J48" s="37">
        <f>SUM(J49:J55)</f>
        <v>90000000</v>
      </c>
      <c r="K48" s="37">
        <f>SUM(K49:K55)</f>
        <v>30000000</v>
      </c>
    </row>
    <row r="49" spans="1:11" ht="25.15" customHeight="1" x14ac:dyDescent="0.2">
      <c r="A49" s="186" t="s">
        <v>154</v>
      </c>
      <c r="B49" s="186"/>
      <c r="C49" s="186"/>
      <c r="D49" s="186"/>
      <c r="E49" s="186"/>
      <c r="F49" s="186"/>
      <c r="G49" s="15">
        <v>166</v>
      </c>
      <c r="H49" s="33">
        <v>1000000</v>
      </c>
      <c r="I49" s="33">
        <v>0</v>
      </c>
      <c r="J49" s="33">
        <v>2000000</v>
      </c>
      <c r="K49" s="33">
        <v>1000000</v>
      </c>
    </row>
    <row r="50" spans="1:11" x14ac:dyDescent="0.2">
      <c r="A50" s="210" t="s">
        <v>155</v>
      </c>
      <c r="B50" s="210"/>
      <c r="C50" s="210"/>
      <c r="D50" s="210"/>
      <c r="E50" s="210"/>
      <c r="F50" s="210"/>
      <c r="G50" s="15">
        <v>167</v>
      </c>
      <c r="H50" s="33">
        <v>19000000</v>
      </c>
      <c r="I50" s="33">
        <v>4000000</v>
      </c>
      <c r="J50" s="33">
        <v>2000000</v>
      </c>
      <c r="K50" s="33">
        <v>2000000</v>
      </c>
    </row>
    <row r="51" spans="1:11" x14ac:dyDescent="0.2">
      <c r="A51" s="210" t="s">
        <v>156</v>
      </c>
      <c r="B51" s="210"/>
      <c r="C51" s="210"/>
      <c r="D51" s="210"/>
      <c r="E51" s="210"/>
      <c r="F51" s="210"/>
      <c r="G51" s="15">
        <v>168</v>
      </c>
      <c r="H51" s="33">
        <v>11000000</v>
      </c>
      <c r="I51" s="33">
        <v>22000000</v>
      </c>
      <c r="J51" s="33">
        <v>67000000</v>
      </c>
      <c r="K51" s="33">
        <v>33000000</v>
      </c>
    </row>
    <row r="52" spans="1:11" x14ac:dyDescent="0.2">
      <c r="A52" s="210" t="s">
        <v>157</v>
      </c>
      <c r="B52" s="210"/>
      <c r="C52" s="210"/>
      <c r="D52" s="210"/>
      <c r="E52" s="210"/>
      <c r="F52" s="210"/>
      <c r="G52" s="15">
        <v>169</v>
      </c>
      <c r="H52" s="33">
        <v>46000000</v>
      </c>
      <c r="I52" s="33">
        <v>22000000</v>
      </c>
      <c r="J52" s="33">
        <v>18000000</v>
      </c>
      <c r="K52" s="33">
        <v>-6000000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-8000000</v>
      </c>
      <c r="J54" s="33">
        <v>0</v>
      </c>
      <c r="K54" s="33">
        <v>0</v>
      </c>
    </row>
    <row r="55" spans="1:11" x14ac:dyDescent="0.2">
      <c r="A55" s="210" t="s">
        <v>160</v>
      </c>
      <c r="B55" s="210"/>
      <c r="C55" s="210"/>
      <c r="D55" s="210"/>
      <c r="E55" s="210"/>
      <c r="F55" s="210"/>
      <c r="G55" s="15">
        <v>172</v>
      </c>
      <c r="H55" s="33">
        <v>31000000</v>
      </c>
      <c r="I55" s="33">
        <v>1000000</v>
      </c>
      <c r="J55" s="33">
        <v>1000000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5000000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18000000</v>
      </c>
      <c r="K59" s="33">
        <v>0</v>
      </c>
    </row>
    <row r="60" spans="1:11" x14ac:dyDescent="0.2">
      <c r="A60" s="214" t="s">
        <v>165</v>
      </c>
      <c r="B60" s="214"/>
      <c r="C60" s="214"/>
      <c r="D60" s="214"/>
      <c r="E60" s="214"/>
      <c r="F60" s="214"/>
      <c r="G60" s="20">
        <v>177</v>
      </c>
      <c r="H60" s="37">
        <f>H8+H37+H56+H57</f>
        <v>9544000000</v>
      </c>
      <c r="I60" s="37">
        <f t="shared" ref="I60:K60" si="0">I8+I37+I56+I57</f>
        <v>5705000000</v>
      </c>
      <c r="J60" s="37">
        <f t="shared" si="0"/>
        <v>9352000000</v>
      </c>
      <c r="K60" s="37">
        <f t="shared" si="0"/>
        <v>5331000000</v>
      </c>
    </row>
    <row r="61" spans="1:11" x14ac:dyDescent="0.2">
      <c r="A61" s="214" t="s">
        <v>166</v>
      </c>
      <c r="B61" s="214"/>
      <c r="C61" s="214"/>
      <c r="D61" s="214"/>
      <c r="E61" s="214"/>
      <c r="F61" s="214"/>
      <c r="G61" s="20">
        <v>178</v>
      </c>
      <c r="H61" s="37">
        <f>H14+H48+H58+H59</f>
        <v>8455000000</v>
      </c>
      <c r="I61" s="37">
        <f t="shared" ref="I61:K61" si="1">I14+I48+I58+I59</f>
        <v>4903000000</v>
      </c>
      <c r="J61" s="37">
        <f>J14+J48+J58+J59</f>
        <v>9118000000</v>
      </c>
      <c r="K61" s="37">
        <f t="shared" si="1"/>
        <v>5150000000</v>
      </c>
    </row>
    <row r="62" spans="1:11" x14ac:dyDescent="0.2">
      <c r="A62" s="214" t="s">
        <v>167</v>
      </c>
      <c r="B62" s="214"/>
      <c r="C62" s="214"/>
      <c r="D62" s="214"/>
      <c r="E62" s="214"/>
      <c r="F62" s="214"/>
      <c r="G62" s="20">
        <v>179</v>
      </c>
      <c r="H62" s="37">
        <f>H60-H61</f>
        <v>1089000000</v>
      </c>
      <c r="I62" s="37">
        <f t="shared" ref="I62:K62" si="2">I60-I61</f>
        <v>802000000</v>
      </c>
      <c r="J62" s="37">
        <f t="shared" si="2"/>
        <v>234000000</v>
      </c>
      <c r="K62" s="37">
        <f t="shared" si="2"/>
        <v>181000000</v>
      </c>
    </row>
    <row r="63" spans="1:11" x14ac:dyDescent="0.2">
      <c r="A63" s="213" t="s">
        <v>168</v>
      </c>
      <c r="B63" s="213"/>
      <c r="C63" s="213"/>
      <c r="D63" s="213"/>
      <c r="E63" s="213"/>
      <c r="F63" s="213"/>
      <c r="G63" s="20">
        <v>180</v>
      </c>
      <c r="H63" s="37">
        <f>+IF((H60-H61)&gt;0,(H60-H61),0)</f>
        <v>1089000000</v>
      </c>
      <c r="I63" s="37">
        <f t="shared" ref="I63:K63" si="3">+IF((I60-I61)&gt;0,(I60-I61),0)</f>
        <v>802000000</v>
      </c>
      <c r="J63" s="37">
        <f t="shared" si="3"/>
        <v>234000000</v>
      </c>
      <c r="K63" s="37">
        <f t="shared" si="3"/>
        <v>181000000</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175000000</v>
      </c>
      <c r="I65" s="33">
        <v>112000000</v>
      </c>
      <c r="J65" s="33">
        <v>32000000</v>
      </c>
      <c r="K65" s="33">
        <v>22000000</v>
      </c>
    </row>
    <row r="66" spans="1:11" x14ac:dyDescent="0.2">
      <c r="A66" s="214" t="s">
        <v>170</v>
      </c>
      <c r="B66" s="214"/>
      <c r="C66" s="214"/>
      <c r="D66" s="214"/>
      <c r="E66" s="214"/>
      <c r="F66" s="214"/>
      <c r="G66" s="20">
        <v>183</v>
      </c>
      <c r="H66" s="37">
        <f>H62-H65</f>
        <v>914000000</v>
      </c>
      <c r="I66" s="37">
        <f t="shared" ref="I66:K66" si="5">I62-I65</f>
        <v>690000000</v>
      </c>
      <c r="J66" s="37">
        <f t="shared" si="5"/>
        <v>202000000</v>
      </c>
      <c r="K66" s="37">
        <f t="shared" si="5"/>
        <v>159000000</v>
      </c>
    </row>
    <row r="67" spans="1:11" x14ac:dyDescent="0.2">
      <c r="A67" s="213" t="s">
        <v>171</v>
      </c>
      <c r="B67" s="213"/>
      <c r="C67" s="213"/>
      <c r="D67" s="213"/>
      <c r="E67" s="213"/>
      <c r="F67" s="213"/>
      <c r="G67" s="20">
        <v>184</v>
      </c>
      <c r="H67" s="37">
        <f>+IF((H62-H65)&gt;0,(H62-H65),0)</f>
        <v>914000000</v>
      </c>
      <c r="I67" s="37">
        <f t="shared" ref="I67:K67" si="6">+IF((I62-I65)&gt;0,(I62-I65),0)</f>
        <v>690000000</v>
      </c>
      <c r="J67" s="37">
        <f t="shared" si="6"/>
        <v>202000000</v>
      </c>
      <c r="K67" s="37">
        <f t="shared" si="6"/>
        <v>159000000</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914000000</v>
      </c>
      <c r="I89" s="40">
        <v>690000000</v>
      </c>
      <c r="J89" s="40">
        <v>202000000</v>
      </c>
      <c r="K89" s="40">
        <v>159000000</v>
      </c>
    </row>
    <row r="90" spans="1:11" ht="24" customHeight="1" x14ac:dyDescent="0.2">
      <c r="A90" s="207" t="s">
        <v>192</v>
      </c>
      <c r="B90" s="207"/>
      <c r="C90" s="207"/>
      <c r="D90" s="207"/>
      <c r="E90" s="207"/>
      <c r="F90" s="207"/>
      <c r="G90" s="20">
        <v>203</v>
      </c>
      <c r="H90" s="39">
        <f>SUM(H91:H98)</f>
        <v>5000000</v>
      </c>
      <c r="I90" s="39">
        <f>SUM(I91:I98)</f>
        <v>3000000</v>
      </c>
      <c r="J90" s="39">
        <f>SUM(J91:J98)</f>
        <v>72000000</v>
      </c>
      <c r="K90" s="39">
        <f>SUM(K91:K98)</f>
        <v>28000000</v>
      </c>
    </row>
    <row r="91" spans="1:11" x14ac:dyDescent="0.2">
      <c r="A91" s="210" t="s">
        <v>193</v>
      </c>
      <c r="B91" s="210"/>
      <c r="C91" s="210"/>
      <c r="D91" s="210"/>
      <c r="E91" s="210"/>
      <c r="F91" s="210"/>
      <c r="G91" s="15">
        <v>204</v>
      </c>
      <c r="H91" s="40">
        <v>24000000</v>
      </c>
      <c r="I91" s="40">
        <v>51000000</v>
      </c>
      <c r="J91" s="40">
        <v>0</v>
      </c>
      <c r="K91" s="40">
        <v>-14000000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-19000000</v>
      </c>
      <c r="I93" s="40">
        <v>-48000000</v>
      </c>
      <c r="J93" s="40">
        <v>72000000</v>
      </c>
      <c r="K93" s="40">
        <v>42000000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5000000</v>
      </c>
      <c r="I100" s="39">
        <f>I90-I99</f>
        <v>3000000</v>
      </c>
      <c r="J100" s="39">
        <f>J90-J99</f>
        <v>72000000</v>
      </c>
      <c r="K100" s="39">
        <f>K90-K99</f>
        <v>28000000</v>
      </c>
    </row>
    <row r="101" spans="1:11" x14ac:dyDescent="0.2">
      <c r="A101" s="207" t="s">
        <v>202</v>
      </c>
      <c r="B101" s="207"/>
      <c r="C101" s="207"/>
      <c r="D101" s="207"/>
      <c r="E101" s="207"/>
      <c r="F101" s="207"/>
      <c r="G101" s="20">
        <v>214</v>
      </c>
      <c r="H101" s="39">
        <f>H89+H100</f>
        <v>919000000</v>
      </c>
      <c r="I101" s="39">
        <f>I89+I100</f>
        <v>693000000</v>
      </c>
      <c r="J101" s="39">
        <f>J89+J100</f>
        <v>274000000</v>
      </c>
      <c r="K101" s="39">
        <f>K89+K100</f>
        <v>187000000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36" zoomScale="90" zoomScaleNormal="90" zoomScaleSheetLayoutView="90" workbookViewId="0">
      <selection activeCell="I51" sqref="I5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454</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451</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1089000000</v>
      </c>
      <c r="I8" s="43">
        <v>234000000</v>
      </c>
    </row>
    <row r="9" spans="1:9" ht="12.75" customHeight="1" x14ac:dyDescent="0.2">
      <c r="A9" s="257" t="s">
        <v>211</v>
      </c>
      <c r="B9" s="258"/>
      <c r="C9" s="258"/>
      <c r="D9" s="258"/>
      <c r="E9" s="258"/>
      <c r="F9" s="259"/>
      <c r="G9" s="25">
        <v>2</v>
      </c>
      <c r="H9" s="44">
        <f>H10+H11+H12+H13+H14+H15+H16+H17</f>
        <v>364000000</v>
      </c>
      <c r="I9" s="44">
        <f>I10+I11+I12+I13+I14+I15+I16+I17</f>
        <v>570000000</v>
      </c>
    </row>
    <row r="10" spans="1:9" ht="12.75" customHeight="1" x14ac:dyDescent="0.2">
      <c r="A10" s="254" t="s">
        <v>212</v>
      </c>
      <c r="B10" s="255"/>
      <c r="C10" s="255"/>
      <c r="D10" s="255"/>
      <c r="E10" s="255"/>
      <c r="F10" s="256"/>
      <c r="G10" s="26">
        <v>3</v>
      </c>
      <c r="H10" s="45">
        <v>790000000</v>
      </c>
      <c r="I10" s="45">
        <v>768000000</v>
      </c>
    </row>
    <row r="11" spans="1:9" ht="22.15" customHeight="1" x14ac:dyDescent="0.2">
      <c r="A11" s="254" t="s">
        <v>213</v>
      </c>
      <c r="B11" s="255"/>
      <c r="C11" s="255"/>
      <c r="D11" s="255"/>
      <c r="E11" s="255"/>
      <c r="F11" s="256"/>
      <c r="G11" s="26">
        <v>4</v>
      </c>
      <c r="H11" s="45">
        <v>-122000000</v>
      </c>
      <c r="I11" s="45">
        <v>76000000</v>
      </c>
    </row>
    <row r="12" spans="1:9" ht="23.45" customHeight="1" x14ac:dyDescent="0.2">
      <c r="A12" s="254" t="s">
        <v>214</v>
      </c>
      <c r="B12" s="255"/>
      <c r="C12" s="255"/>
      <c r="D12" s="255"/>
      <c r="E12" s="255"/>
      <c r="F12" s="256"/>
      <c r="G12" s="26">
        <v>5</v>
      </c>
      <c r="H12" s="45">
        <v>-103000000</v>
      </c>
      <c r="I12" s="45">
        <v>10000000</v>
      </c>
    </row>
    <row r="13" spans="1:9" ht="12.75" customHeight="1" x14ac:dyDescent="0.2">
      <c r="A13" s="254" t="s">
        <v>215</v>
      </c>
      <c r="B13" s="255"/>
      <c r="C13" s="255"/>
      <c r="D13" s="255"/>
      <c r="E13" s="255"/>
      <c r="F13" s="256"/>
      <c r="G13" s="26">
        <v>6</v>
      </c>
      <c r="H13" s="45">
        <v>1000000</v>
      </c>
      <c r="I13" s="45">
        <v>41000000</v>
      </c>
    </row>
    <row r="14" spans="1:9" ht="12.75" customHeight="1" x14ac:dyDescent="0.2">
      <c r="A14" s="254" t="s">
        <v>216</v>
      </c>
      <c r="B14" s="255"/>
      <c r="C14" s="255"/>
      <c r="D14" s="255"/>
      <c r="E14" s="255"/>
      <c r="F14" s="256"/>
      <c r="G14" s="26">
        <v>7</v>
      </c>
      <c r="H14" s="45">
        <v>-201000000</v>
      </c>
      <c r="I14" s="45">
        <v>0</v>
      </c>
    </row>
    <row r="15" spans="1:9" ht="12.75" customHeight="1" x14ac:dyDescent="0.2">
      <c r="A15" s="254" t="s">
        <v>217</v>
      </c>
      <c r="B15" s="255"/>
      <c r="C15" s="255"/>
      <c r="D15" s="255"/>
      <c r="E15" s="255"/>
      <c r="F15" s="256"/>
      <c r="G15" s="26">
        <v>8</v>
      </c>
      <c r="H15" s="45">
        <v>-73000000</v>
      </c>
      <c r="I15" s="45">
        <v>-208000000</v>
      </c>
    </row>
    <row r="16" spans="1:9" ht="12.75" customHeight="1" x14ac:dyDescent="0.2">
      <c r="A16" s="254" t="s">
        <v>218</v>
      </c>
      <c r="B16" s="255"/>
      <c r="C16" s="255"/>
      <c r="D16" s="255"/>
      <c r="E16" s="255"/>
      <c r="F16" s="256"/>
      <c r="G16" s="26">
        <v>9</v>
      </c>
      <c r="H16" s="45">
        <v>44000000</v>
      </c>
      <c r="I16" s="45">
        <v>-18000000</v>
      </c>
    </row>
    <row r="17" spans="1:9" ht="25.15" customHeight="1" x14ac:dyDescent="0.2">
      <c r="A17" s="254" t="s">
        <v>219</v>
      </c>
      <c r="B17" s="255"/>
      <c r="C17" s="255"/>
      <c r="D17" s="255"/>
      <c r="E17" s="255"/>
      <c r="F17" s="256"/>
      <c r="G17" s="26">
        <v>10</v>
      </c>
      <c r="H17" s="45">
        <v>28000000</v>
      </c>
      <c r="I17" s="45">
        <v>-99000000</v>
      </c>
    </row>
    <row r="18" spans="1:9" ht="28.15" customHeight="1" x14ac:dyDescent="0.2">
      <c r="A18" s="233" t="s">
        <v>390</v>
      </c>
      <c r="B18" s="234"/>
      <c r="C18" s="234"/>
      <c r="D18" s="234"/>
      <c r="E18" s="234"/>
      <c r="F18" s="235"/>
      <c r="G18" s="25">
        <v>11</v>
      </c>
      <c r="H18" s="44">
        <f>H8+H9</f>
        <v>1453000000</v>
      </c>
      <c r="I18" s="44">
        <f>I8+I9</f>
        <v>804000000</v>
      </c>
    </row>
    <row r="19" spans="1:9" ht="12.75" customHeight="1" x14ac:dyDescent="0.2">
      <c r="A19" s="257" t="s">
        <v>220</v>
      </c>
      <c r="B19" s="258"/>
      <c r="C19" s="258"/>
      <c r="D19" s="258"/>
      <c r="E19" s="258"/>
      <c r="F19" s="259"/>
      <c r="G19" s="25">
        <v>12</v>
      </c>
      <c r="H19" s="44">
        <f>H20+H21+H22+H23</f>
        <v>-170000000</v>
      </c>
      <c r="I19" s="44">
        <f>I20+I21+I22+I23</f>
        <v>391000000</v>
      </c>
    </row>
    <row r="20" spans="1:9" ht="12.75" customHeight="1" x14ac:dyDescent="0.2">
      <c r="A20" s="254" t="s">
        <v>221</v>
      </c>
      <c r="B20" s="255"/>
      <c r="C20" s="255"/>
      <c r="D20" s="255"/>
      <c r="E20" s="255"/>
      <c r="F20" s="256"/>
      <c r="G20" s="26">
        <v>13</v>
      </c>
      <c r="H20" s="45">
        <v>1147000000</v>
      </c>
      <c r="I20" s="45">
        <v>1020000000</v>
      </c>
    </row>
    <row r="21" spans="1:9" ht="12.75" customHeight="1" x14ac:dyDescent="0.2">
      <c r="A21" s="254" t="s">
        <v>222</v>
      </c>
      <c r="B21" s="255"/>
      <c r="C21" s="255"/>
      <c r="D21" s="255"/>
      <c r="E21" s="255"/>
      <c r="F21" s="256"/>
      <c r="G21" s="26">
        <v>14</v>
      </c>
      <c r="H21" s="45">
        <v>-605000000</v>
      </c>
      <c r="I21" s="45">
        <v>-267000000</v>
      </c>
    </row>
    <row r="22" spans="1:9" ht="12.75" customHeight="1" x14ac:dyDescent="0.2">
      <c r="A22" s="254" t="s">
        <v>223</v>
      </c>
      <c r="B22" s="255"/>
      <c r="C22" s="255"/>
      <c r="D22" s="255"/>
      <c r="E22" s="255"/>
      <c r="F22" s="256"/>
      <c r="G22" s="26">
        <v>15</v>
      </c>
      <c r="H22" s="45">
        <v>-712000000</v>
      </c>
      <c r="I22" s="45">
        <v>-362000000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1283000000</v>
      </c>
      <c r="I24" s="44">
        <f>I18+I19</f>
        <v>1195000000</v>
      </c>
    </row>
    <row r="25" spans="1:9" ht="12.75" customHeight="1" x14ac:dyDescent="0.2">
      <c r="A25" s="245" t="s">
        <v>226</v>
      </c>
      <c r="B25" s="246"/>
      <c r="C25" s="246"/>
      <c r="D25" s="246"/>
      <c r="E25" s="246"/>
      <c r="F25" s="247"/>
      <c r="G25" s="26">
        <v>18</v>
      </c>
      <c r="H25" s="45">
        <v>0</v>
      </c>
      <c r="I25" s="45">
        <v>0</v>
      </c>
    </row>
    <row r="26" spans="1:9" ht="12.75" customHeight="1" x14ac:dyDescent="0.2">
      <c r="A26" s="245" t="s">
        <v>227</v>
      </c>
      <c r="B26" s="246"/>
      <c r="C26" s="246"/>
      <c r="D26" s="246"/>
      <c r="E26" s="246"/>
      <c r="F26" s="247"/>
      <c r="G26" s="26">
        <v>19</v>
      </c>
      <c r="H26" s="45">
        <v>0</v>
      </c>
      <c r="I26" s="45">
        <v>-4000000</v>
      </c>
    </row>
    <row r="27" spans="1:9" ht="25.9" customHeight="1" x14ac:dyDescent="0.2">
      <c r="A27" s="236" t="s">
        <v>228</v>
      </c>
      <c r="B27" s="237"/>
      <c r="C27" s="237"/>
      <c r="D27" s="237"/>
      <c r="E27" s="237"/>
      <c r="F27" s="238"/>
      <c r="G27" s="27">
        <v>20</v>
      </c>
      <c r="H27" s="46">
        <f>H24+H25+H26</f>
        <v>1283000000</v>
      </c>
      <c r="I27" s="46">
        <f>I24+I25+I26</f>
        <v>1191000000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3000000</v>
      </c>
      <c r="I29" s="47">
        <v>4000000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17000000</v>
      </c>
      <c r="I31" s="48">
        <v>31000000</v>
      </c>
    </row>
    <row r="32" spans="1:9" ht="12.75" customHeight="1" x14ac:dyDescent="0.2">
      <c r="A32" s="245" t="s">
        <v>233</v>
      </c>
      <c r="B32" s="246"/>
      <c r="C32" s="246"/>
      <c r="D32" s="246"/>
      <c r="E32" s="246"/>
      <c r="F32" s="247"/>
      <c r="G32" s="26">
        <v>24</v>
      </c>
      <c r="H32" s="48">
        <v>1000000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38000000</v>
      </c>
    </row>
    <row r="35" spans="1:9" ht="26.45" customHeight="1" x14ac:dyDescent="0.2">
      <c r="A35" s="233" t="s">
        <v>236</v>
      </c>
      <c r="B35" s="234"/>
      <c r="C35" s="234"/>
      <c r="D35" s="234"/>
      <c r="E35" s="234"/>
      <c r="F35" s="235"/>
      <c r="G35" s="25">
        <v>27</v>
      </c>
      <c r="H35" s="49">
        <f>H29+H30+H31+H32+H33+H34</f>
        <v>21000000</v>
      </c>
      <c r="I35" s="49">
        <f>I29+I30+I31+I32+I33+I34</f>
        <v>73000000</v>
      </c>
    </row>
    <row r="36" spans="1:9" ht="22.9" customHeight="1" x14ac:dyDescent="0.2">
      <c r="A36" s="245" t="s">
        <v>237</v>
      </c>
      <c r="B36" s="246"/>
      <c r="C36" s="246"/>
      <c r="D36" s="246"/>
      <c r="E36" s="246"/>
      <c r="F36" s="247"/>
      <c r="G36" s="26">
        <v>28</v>
      </c>
      <c r="H36" s="48">
        <v>-563000000</v>
      </c>
      <c r="I36" s="48">
        <v>-1080000000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-81000000</v>
      </c>
      <c r="I38" s="48">
        <v>-183000000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-644000000</v>
      </c>
      <c r="I41" s="49">
        <f>I36+I37+I38+I39+I40</f>
        <v>-1263000000</v>
      </c>
    </row>
    <row r="42" spans="1:9" ht="29.45" customHeight="1" x14ac:dyDescent="0.2">
      <c r="A42" s="236" t="s">
        <v>243</v>
      </c>
      <c r="B42" s="237"/>
      <c r="C42" s="237"/>
      <c r="D42" s="237"/>
      <c r="E42" s="237"/>
      <c r="F42" s="238"/>
      <c r="G42" s="27">
        <v>34</v>
      </c>
      <c r="H42" s="50">
        <f>H35+H41</f>
        <v>-623000000</v>
      </c>
      <c r="I42" s="50">
        <f>I35+I41</f>
        <v>-1190000000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582000000</v>
      </c>
    </row>
    <row r="47" spans="1:9" ht="12.75" customHeight="1" x14ac:dyDescent="0.2">
      <c r="A47" s="245" t="s">
        <v>248</v>
      </c>
      <c r="B47" s="246"/>
      <c r="C47" s="246"/>
      <c r="D47" s="246"/>
      <c r="E47" s="246"/>
      <c r="F47" s="247"/>
      <c r="G47" s="26">
        <v>38</v>
      </c>
      <c r="H47" s="48">
        <v>83000000</v>
      </c>
      <c r="I47" s="48">
        <v>0</v>
      </c>
    </row>
    <row r="48" spans="1:9" ht="22.15" customHeight="1" x14ac:dyDescent="0.2">
      <c r="A48" s="233" t="s">
        <v>249</v>
      </c>
      <c r="B48" s="234"/>
      <c r="C48" s="234"/>
      <c r="D48" s="234"/>
      <c r="E48" s="234"/>
      <c r="F48" s="235"/>
      <c r="G48" s="25">
        <v>39</v>
      </c>
      <c r="H48" s="49">
        <f>H44+H45+H46+H47</f>
        <v>83000000</v>
      </c>
      <c r="I48" s="49">
        <f>I44+I45+I46+I47</f>
        <v>582000000</v>
      </c>
    </row>
    <row r="49" spans="1:9" ht="24.6" customHeight="1" x14ac:dyDescent="0.2">
      <c r="A49" s="245" t="s">
        <v>389</v>
      </c>
      <c r="B49" s="246"/>
      <c r="C49" s="246"/>
      <c r="D49" s="246"/>
      <c r="E49" s="246"/>
      <c r="F49" s="247"/>
      <c r="G49" s="26">
        <v>40</v>
      </c>
      <c r="H49" s="48">
        <v>-737000000</v>
      </c>
      <c r="I49" s="48">
        <v>-225000000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-37000000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-737000000</v>
      </c>
      <c r="I54" s="49">
        <f>I49+I50+I51+I52+I53</f>
        <v>-262000000</v>
      </c>
    </row>
    <row r="55" spans="1:9" ht="29.45" customHeight="1" x14ac:dyDescent="0.2">
      <c r="A55" s="248" t="s">
        <v>255</v>
      </c>
      <c r="B55" s="249"/>
      <c r="C55" s="249"/>
      <c r="D55" s="249"/>
      <c r="E55" s="249"/>
      <c r="F55" s="250"/>
      <c r="G55" s="25">
        <v>46</v>
      </c>
      <c r="H55" s="49">
        <f>H48+H54</f>
        <v>-654000000</v>
      </c>
      <c r="I55" s="49">
        <f>I48+I54</f>
        <v>320000000</v>
      </c>
    </row>
    <row r="56" spans="1:9" x14ac:dyDescent="0.2">
      <c r="A56" s="245" t="s">
        <v>256</v>
      </c>
      <c r="B56" s="246"/>
      <c r="C56" s="246"/>
      <c r="D56" s="246"/>
      <c r="E56" s="246"/>
      <c r="F56" s="247"/>
      <c r="G56" s="26">
        <v>47</v>
      </c>
      <c r="H56" s="48">
        <v>18000000</v>
      </c>
      <c r="I56" s="48">
        <v>3000000</v>
      </c>
    </row>
    <row r="57" spans="1:9" ht="26.45" customHeight="1" x14ac:dyDescent="0.2">
      <c r="A57" s="248" t="s">
        <v>257</v>
      </c>
      <c r="B57" s="249"/>
      <c r="C57" s="249"/>
      <c r="D57" s="249"/>
      <c r="E57" s="249"/>
      <c r="F57" s="250"/>
      <c r="G57" s="25">
        <v>48</v>
      </c>
      <c r="H57" s="49">
        <f>H27+H42+H55+H56</f>
        <v>24000000</v>
      </c>
      <c r="I57" s="49">
        <f>I27+I42+I55+I56</f>
        <v>324000000</v>
      </c>
    </row>
    <row r="58" spans="1:9" x14ac:dyDescent="0.2">
      <c r="A58" s="251" t="s">
        <v>258</v>
      </c>
      <c r="B58" s="252"/>
      <c r="C58" s="252"/>
      <c r="D58" s="252"/>
      <c r="E58" s="252"/>
      <c r="F58" s="253"/>
      <c r="G58" s="26">
        <v>49</v>
      </c>
      <c r="H58" s="48">
        <v>365000000</v>
      </c>
      <c r="I58" s="48">
        <v>335000000</v>
      </c>
    </row>
    <row r="59" spans="1:9" ht="31.15" customHeight="1" x14ac:dyDescent="0.2">
      <c r="A59" s="236" t="s">
        <v>259</v>
      </c>
      <c r="B59" s="237"/>
      <c r="C59" s="237"/>
      <c r="D59" s="237"/>
      <c r="E59" s="237"/>
      <c r="F59" s="238"/>
      <c r="G59" s="27">
        <v>50</v>
      </c>
      <c r="H59" s="50">
        <f>H57+H58</f>
        <v>389000000</v>
      </c>
      <c r="I59" s="50">
        <f>I57+I58</f>
        <v>659000000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 right="0.7"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4" zoomScaleNormal="100" zoomScaleSheetLayoutView="90" workbookViewId="0">
      <selection activeCell="K21" sqref="K2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L18" zoomScaleNormal="100" zoomScaleSheetLayoutView="110" workbookViewId="0">
      <selection activeCell="R21" sqref="R2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43646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9000000000</v>
      </c>
      <c r="I7" s="65">
        <v>0</v>
      </c>
      <c r="J7" s="65">
        <v>28000000</v>
      </c>
      <c r="K7" s="65">
        <v>0</v>
      </c>
      <c r="L7" s="65">
        <v>0</v>
      </c>
      <c r="M7" s="65">
        <v>0</v>
      </c>
      <c r="N7" s="65">
        <v>1138000000</v>
      </c>
      <c r="O7" s="65">
        <v>0</v>
      </c>
      <c r="P7" s="65">
        <v>289000000</v>
      </c>
      <c r="Q7" s="65">
        <v>0</v>
      </c>
      <c r="R7" s="65">
        <v>0</v>
      </c>
      <c r="S7" s="65">
        <v>0</v>
      </c>
      <c r="T7" s="65">
        <v>1426000000</v>
      </c>
      <c r="U7" s="66">
        <f>H7+I7+J7+K7-L7+M7+N7+O7+P7+Q7+R7+S7+T7</f>
        <v>11881000000</v>
      </c>
      <c r="V7" s="65">
        <v>0</v>
      </c>
      <c r="W7" s="66">
        <f>U7+V7</f>
        <v>11881000000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57000000</v>
      </c>
      <c r="T8" s="65">
        <v>0</v>
      </c>
      <c r="U8" s="66">
        <f t="shared" ref="U8:U9" si="0">H8+I8+J8+K8-L8+M8+N8+O8+P8+Q8+R8+S8+T8</f>
        <v>57000000</v>
      </c>
      <c r="V8" s="65">
        <v>0</v>
      </c>
      <c r="W8" s="66">
        <f t="shared" ref="W8:W9" si="1">U8+V8</f>
        <v>57000000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9000000000</v>
      </c>
      <c r="I10" s="66">
        <f t="shared" ref="I10:W10" si="2">I7+I8+I9</f>
        <v>0</v>
      </c>
      <c r="J10" s="66">
        <f t="shared" si="2"/>
        <v>28000000</v>
      </c>
      <c r="K10" s="66">
        <f>K7+K8+K9</f>
        <v>0</v>
      </c>
      <c r="L10" s="66">
        <f t="shared" si="2"/>
        <v>0</v>
      </c>
      <c r="M10" s="66">
        <f t="shared" si="2"/>
        <v>0</v>
      </c>
      <c r="N10" s="66">
        <f t="shared" si="2"/>
        <v>1138000000</v>
      </c>
      <c r="O10" s="66">
        <f t="shared" si="2"/>
        <v>0</v>
      </c>
      <c r="P10" s="66">
        <f t="shared" si="2"/>
        <v>289000000</v>
      </c>
      <c r="Q10" s="66">
        <f t="shared" si="2"/>
        <v>0</v>
      </c>
      <c r="R10" s="66">
        <f t="shared" si="2"/>
        <v>0</v>
      </c>
      <c r="S10" s="66">
        <f t="shared" si="2"/>
        <v>57000000</v>
      </c>
      <c r="T10" s="66">
        <f t="shared" si="2"/>
        <v>1426000000</v>
      </c>
      <c r="U10" s="66">
        <f t="shared" si="2"/>
        <v>11938000000</v>
      </c>
      <c r="V10" s="66">
        <f t="shared" si="2"/>
        <v>0</v>
      </c>
      <c r="W10" s="66">
        <f t="shared" si="2"/>
        <v>11938000000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914000000</v>
      </c>
      <c r="U11" s="66">
        <f>H11+I11+J11+K11-L11+M11+N11+O11+P11+Q11+R11+S11+T11</f>
        <v>914000000</v>
      </c>
      <c r="V11" s="65">
        <v>0</v>
      </c>
      <c r="W11" s="66">
        <f t="shared" ref="W11:W28" si="3">U11+V11</f>
        <v>914000000</v>
      </c>
    </row>
    <row r="12" spans="1:23" x14ac:dyDescent="0.2">
      <c r="A12" s="286" t="s">
        <v>326</v>
      </c>
      <c r="B12" s="286"/>
      <c r="C12" s="286"/>
      <c r="D12" s="286"/>
      <c r="E12" s="286"/>
      <c r="F12" s="286"/>
      <c r="G12" s="6">
        <v>6</v>
      </c>
      <c r="H12" s="67">
        <v>0</v>
      </c>
      <c r="I12" s="67">
        <v>0</v>
      </c>
      <c r="J12" s="67">
        <v>0</v>
      </c>
      <c r="K12" s="67">
        <v>0</v>
      </c>
      <c r="L12" s="67">
        <v>0</v>
      </c>
      <c r="M12" s="67">
        <v>0</v>
      </c>
      <c r="N12" s="65">
        <v>24000000</v>
      </c>
      <c r="O12" s="67">
        <v>0</v>
      </c>
      <c r="P12" s="67">
        <v>0</v>
      </c>
      <c r="Q12" s="67">
        <v>0</v>
      </c>
      <c r="R12" s="67">
        <v>0</v>
      </c>
      <c r="S12" s="67">
        <v>0</v>
      </c>
      <c r="T12" s="67">
        <v>0</v>
      </c>
      <c r="U12" s="66">
        <f t="shared" ref="U12:U28" si="4">H12+I12+J12+K12-L12+M12+N12+O12+P12+Q12+R12+S12+T12</f>
        <v>24000000</v>
      </c>
      <c r="V12" s="65">
        <v>0</v>
      </c>
      <c r="W12" s="66">
        <f t="shared" si="3"/>
        <v>24000000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-19000000</v>
      </c>
      <c r="Q14" s="67">
        <v>0</v>
      </c>
      <c r="R14" s="67">
        <v>0</v>
      </c>
      <c r="S14" s="65">
        <v>0</v>
      </c>
      <c r="T14" s="65">
        <v>0</v>
      </c>
      <c r="U14" s="66">
        <f t="shared" si="4"/>
        <v>-19000000</v>
      </c>
      <c r="V14" s="65">
        <v>0</v>
      </c>
      <c r="W14" s="66">
        <f t="shared" si="3"/>
        <v>-19000000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-812000000</v>
      </c>
      <c r="T25" s="65">
        <v>0</v>
      </c>
      <c r="U25" s="66">
        <f t="shared" si="4"/>
        <v>-812000000</v>
      </c>
      <c r="V25" s="65">
        <v>0</v>
      </c>
      <c r="W25" s="66">
        <f t="shared" si="3"/>
        <v>-812000000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1426000000</v>
      </c>
      <c r="T26" s="65">
        <v>-1426000000</v>
      </c>
      <c r="U26" s="66">
        <f t="shared" si="4"/>
        <v>0</v>
      </c>
      <c r="V26" s="65">
        <v>0</v>
      </c>
      <c r="W26" s="66">
        <f t="shared" si="3"/>
        <v>0</v>
      </c>
    </row>
    <row r="27" spans="1:23" x14ac:dyDescent="0.2">
      <c r="A27" s="286" t="s">
        <v>341</v>
      </c>
      <c r="B27" s="286"/>
      <c r="C27" s="286"/>
      <c r="D27" s="286"/>
      <c r="E27" s="286"/>
      <c r="F27" s="286"/>
      <c r="G27" s="6">
        <v>21</v>
      </c>
      <c r="H27" s="65">
        <v>0</v>
      </c>
      <c r="I27" s="65">
        <v>0</v>
      </c>
      <c r="J27" s="65">
        <v>71000000</v>
      </c>
      <c r="K27" s="65">
        <v>0</v>
      </c>
      <c r="L27" s="65">
        <v>0</v>
      </c>
      <c r="M27" s="65">
        <v>0</v>
      </c>
      <c r="N27" s="65">
        <v>0</v>
      </c>
      <c r="O27" s="65">
        <v>0</v>
      </c>
      <c r="P27" s="65">
        <v>0</v>
      </c>
      <c r="Q27" s="65">
        <v>0</v>
      </c>
      <c r="R27" s="65">
        <v>0</v>
      </c>
      <c r="S27" s="65">
        <v>-71000000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9000000000</v>
      </c>
      <c r="I29" s="68">
        <f t="shared" ref="I29:W29" si="5">SUM(I10:I28)</f>
        <v>0</v>
      </c>
      <c r="J29" s="68">
        <f t="shared" si="5"/>
        <v>99000000</v>
      </c>
      <c r="K29" s="68">
        <f t="shared" si="5"/>
        <v>0</v>
      </c>
      <c r="L29" s="68">
        <f t="shared" si="5"/>
        <v>0</v>
      </c>
      <c r="M29" s="68">
        <f t="shared" si="5"/>
        <v>0</v>
      </c>
      <c r="N29" s="68">
        <f t="shared" si="5"/>
        <v>1162000000</v>
      </c>
      <c r="O29" s="68">
        <f t="shared" si="5"/>
        <v>0</v>
      </c>
      <c r="P29" s="68">
        <f t="shared" si="5"/>
        <v>270000000</v>
      </c>
      <c r="Q29" s="68">
        <f t="shared" si="5"/>
        <v>0</v>
      </c>
      <c r="R29" s="68">
        <f t="shared" si="5"/>
        <v>0</v>
      </c>
      <c r="S29" s="68">
        <f t="shared" si="5"/>
        <v>600000000</v>
      </c>
      <c r="T29" s="68">
        <f t="shared" si="5"/>
        <v>914000000</v>
      </c>
      <c r="U29" s="68">
        <f t="shared" si="5"/>
        <v>12045000000</v>
      </c>
      <c r="V29" s="68">
        <f t="shared" si="5"/>
        <v>0</v>
      </c>
      <c r="W29" s="68">
        <f t="shared" si="5"/>
        <v>12045000000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24000000</v>
      </c>
      <c r="O31" s="66">
        <f t="shared" si="6"/>
        <v>0</v>
      </c>
      <c r="P31" s="66">
        <f t="shared" si="6"/>
        <v>-19000000</v>
      </c>
      <c r="Q31" s="66">
        <f t="shared" si="6"/>
        <v>0</v>
      </c>
      <c r="R31" s="66">
        <f t="shared" si="6"/>
        <v>0</v>
      </c>
      <c r="S31" s="66">
        <f t="shared" si="6"/>
        <v>0</v>
      </c>
      <c r="T31" s="66">
        <f t="shared" si="6"/>
        <v>0</v>
      </c>
      <c r="U31" s="66">
        <f t="shared" si="6"/>
        <v>5000000</v>
      </c>
      <c r="V31" s="66">
        <f t="shared" si="6"/>
        <v>0</v>
      </c>
      <c r="W31" s="66">
        <f t="shared" si="6"/>
        <v>5000000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24000000</v>
      </c>
      <c r="O32" s="66">
        <f t="shared" si="7"/>
        <v>0</v>
      </c>
      <c r="P32" s="66">
        <f t="shared" si="7"/>
        <v>-19000000</v>
      </c>
      <c r="Q32" s="66">
        <f t="shared" si="7"/>
        <v>0</v>
      </c>
      <c r="R32" s="66">
        <f t="shared" si="7"/>
        <v>0</v>
      </c>
      <c r="S32" s="66">
        <f t="shared" si="7"/>
        <v>0</v>
      </c>
      <c r="T32" s="66">
        <f t="shared" si="7"/>
        <v>914000000</v>
      </c>
      <c r="U32" s="66">
        <f t="shared" si="7"/>
        <v>919000000</v>
      </c>
      <c r="V32" s="66">
        <f t="shared" si="7"/>
        <v>0</v>
      </c>
      <c r="W32" s="66">
        <f t="shared" si="7"/>
        <v>919000000</v>
      </c>
    </row>
    <row r="33" spans="1:23" ht="30.75" customHeight="1" x14ac:dyDescent="0.2">
      <c r="A33" s="291" t="s">
        <v>346</v>
      </c>
      <c r="B33" s="291"/>
      <c r="C33" s="291"/>
      <c r="D33" s="291"/>
      <c r="E33" s="291"/>
      <c r="F33" s="291"/>
      <c r="G33" s="8">
        <v>26</v>
      </c>
      <c r="H33" s="68">
        <f>SUM(H21:H28)</f>
        <v>0</v>
      </c>
      <c r="I33" s="68">
        <f t="shared" ref="I33:W33" si="8">SUM(I21:I28)</f>
        <v>0</v>
      </c>
      <c r="J33" s="68">
        <f t="shared" si="8"/>
        <v>71000000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543000000</v>
      </c>
      <c r="T33" s="68">
        <f t="shared" si="8"/>
        <v>-1426000000</v>
      </c>
      <c r="U33" s="68">
        <f t="shared" si="8"/>
        <v>-812000000</v>
      </c>
      <c r="V33" s="68">
        <f t="shared" si="8"/>
        <v>0</v>
      </c>
      <c r="W33" s="68">
        <f t="shared" si="8"/>
        <v>-812000000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9000000000</v>
      </c>
      <c r="I35" s="65">
        <v>0</v>
      </c>
      <c r="J35" s="65">
        <v>99000000</v>
      </c>
      <c r="K35" s="65">
        <v>0</v>
      </c>
      <c r="L35" s="65">
        <v>0</v>
      </c>
      <c r="M35" s="65">
        <v>0</v>
      </c>
      <c r="N35" s="65">
        <v>1184000000</v>
      </c>
      <c r="O35" s="65">
        <v>0</v>
      </c>
      <c r="P35" s="65">
        <v>135000000</v>
      </c>
      <c r="Q35" s="65">
        <v>0</v>
      </c>
      <c r="R35" s="65">
        <v>0</v>
      </c>
      <c r="S35" s="65">
        <v>600000000</v>
      </c>
      <c r="T35" s="65">
        <v>1334000000</v>
      </c>
      <c r="U35" s="69">
        <f t="shared" ref="U35:U37" si="9">H35+I35+J35+K35-L35+M35+N35+O35+P35+Q35+R35+S35+T35</f>
        <v>12352000000</v>
      </c>
      <c r="V35" s="65">
        <v>0</v>
      </c>
      <c r="W35" s="69">
        <f t="shared" ref="W35:W37" si="10">U35+V35</f>
        <v>12352000000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9000000000</v>
      </c>
      <c r="I38" s="69">
        <f t="shared" ref="I38:W38" si="11">I35+I36+I37</f>
        <v>0</v>
      </c>
      <c r="J38" s="69">
        <f t="shared" si="11"/>
        <v>99000000</v>
      </c>
      <c r="K38" s="69">
        <f t="shared" si="11"/>
        <v>0</v>
      </c>
      <c r="L38" s="69">
        <f t="shared" si="11"/>
        <v>0</v>
      </c>
      <c r="M38" s="69">
        <f t="shared" si="11"/>
        <v>0</v>
      </c>
      <c r="N38" s="69">
        <f t="shared" si="11"/>
        <v>1184000000</v>
      </c>
      <c r="O38" s="69">
        <f t="shared" si="11"/>
        <v>0</v>
      </c>
      <c r="P38" s="69">
        <f t="shared" si="11"/>
        <v>135000000</v>
      </c>
      <c r="Q38" s="69">
        <f t="shared" si="11"/>
        <v>0</v>
      </c>
      <c r="R38" s="69">
        <f t="shared" si="11"/>
        <v>0</v>
      </c>
      <c r="S38" s="69">
        <f t="shared" si="11"/>
        <v>600000000</v>
      </c>
      <c r="T38" s="69">
        <f t="shared" si="11"/>
        <v>1334000000</v>
      </c>
      <c r="U38" s="69">
        <f t="shared" si="11"/>
        <v>12352000000</v>
      </c>
      <c r="V38" s="69">
        <f t="shared" si="11"/>
        <v>0</v>
      </c>
      <c r="W38" s="69">
        <f t="shared" si="11"/>
        <v>12352000000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202000000</v>
      </c>
      <c r="U39" s="69">
        <f t="shared" ref="U39:U56" si="12">H39+I39+J39+K39-L39+M39+N39+O39+P39+Q39+R39+S39+T39</f>
        <v>202000000</v>
      </c>
      <c r="V39" s="65">
        <v>0</v>
      </c>
      <c r="W39" s="69">
        <f t="shared" ref="W39:W56" si="13">U39+V39</f>
        <v>202000000</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72000000</v>
      </c>
      <c r="Q42" s="67">
        <v>0</v>
      </c>
      <c r="R42" s="67">
        <v>0</v>
      </c>
      <c r="S42" s="65">
        <v>0</v>
      </c>
      <c r="T42" s="65">
        <v>0</v>
      </c>
      <c r="U42" s="69">
        <f t="shared" si="12"/>
        <v>72000000</v>
      </c>
      <c r="V42" s="65">
        <v>0</v>
      </c>
      <c r="W42" s="69">
        <f t="shared" si="13"/>
        <v>72000000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-1250000000</v>
      </c>
      <c r="T53" s="65">
        <v>0</v>
      </c>
      <c r="U53" s="69">
        <f t="shared" si="12"/>
        <v>-1250000000</v>
      </c>
      <c r="V53" s="65">
        <v>0</v>
      </c>
      <c r="W53" s="69">
        <f t="shared" si="13"/>
        <v>-1250000000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1334000000</v>
      </c>
      <c r="T54" s="65">
        <v>-1334000000</v>
      </c>
      <c r="U54" s="69">
        <f t="shared" si="12"/>
        <v>0</v>
      </c>
      <c r="V54" s="65">
        <v>0</v>
      </c>
      <c r="W54" s="69">
        <f t="shared" si="13"/>
        <v>0</v>
      </c>
    </row>
    <row r="55" spans="1:23" x14ac:dyDescent="0.2">
      <c r="A55" s="286" t="s">
        <v>341</v>
      </c>
      <c r="B55" s="286"/>
      <c r="C55" s="286"/>
      <c r="D55" s="286"/>
      <c r="E55" s="286"/>
      <c r="F55" s="286"/>
      <c r="G55" s="6">
        <v>47</v>
      </c>
      <c r="H55" s="65">
        <v>0</v>
      </c>
      <c r="I55" s="65">
        <v>0</v>
      </c>
      <c r="J55" s="65">
        <v>67000000</v>
      </c>
      <c r="K55" s="65">
        <v>0</v>
      </c>
      <c r="L55" s="65">
        <v>0</v>
      </c>
      <c r="M55" s="65">
        <v>0</v>
      </c>
      <c r="N55" s="65">
        <v>0</v>
      </c>
      <c r="O55" s="65">
        <v>0</v>
      </c>
      <c r="P55" s="65">
        <v>0</v>
      </c>
      <c r="Q55" s="65">
        <v>0</v>
      </c>
      <c r="R55" s="65">
        <v>0</v>
      </c>
      <c r="S55" s="65">
        <v>-67000000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9000000000</v>
      </c>
      <c r="I57" s="70">
        <f t="shared" ref="I57:W57" si="14">SUM(I38:I56)</f>
        <v>0</v>
      </c>
      <c r="J57" s="70">
        <f t="shared" si="14"/>
        <v>166000000</v>
      </c>
      <c r="K57" s="70">
        <f t="shared" si="14"/>
        <v>0</v>
      </c>
      <c r="L57" s="70">
        <f t="shared" si="14"/>
        <v>0</v>
      </c>
      <c r="M57" s="70">
        <f t="shared" si="14"/>
        <v>0</v>
      </c>
      <c r="N57" s="70">
        <f t="shared" si="14"/>
        <v>1184000000</v>
      </c>
      <c r="O57" s="70">
        <f t="shared" si="14"/>
        <v>0</v>
      </c>
      <c r="P57" s="70">
        <f t="shared" si="14"/>
        <v>207000000</v>
      </c>
      <c r="Q57" s="70">
        <f t="shared" si="14"/>
        <v>0</v>
      </c>
      <c r="R57" s="70">
        <f t="shared" si="14"/>
        <v>0</v>
      </c>
      <c r="S57" s="70">
        <f t="shared" si="14"/>
        <v>617000000</v>
      </c>
      <c r="T57" s="70">
        <f t="shared" si="14"/>
        <v>202000000</v>
      </c>
      <c r="U57" s="70">
        <f t="shared" si="14"/>
        <v>11376000000</v>
      </c>
      <c r="V57" s="70">
        <f t="shared" si="14"/>
        <v>0</v>
      </c>
      <c r="W57" s="70">
        <f t="shared" si="14"/>
        <v>11376000000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72000000</v>
      </c>
      <c r="Q59" s="69">
        <f t="shared" si="15"/>
        <v>0</v>
      </c>
      <c r="R59" s="69">
        <f t="shared" si="15"/>
        <v>0</v>
      </c>
      <c r="S59" s="69">
        <f t="shared" si="15"/>
        <v>0</v>
      </c>
      <c r="T59" s="69">
        <f t="shared" si="15"/>
        <v>0</v>
      </c>
      <c r="U59" s="69">
        <f t="shared" si="15"/>
        <v>72000000</v>
      </c>
      <c r="V59" s="69">
        <f t="shared" si="15"/>
        <v>0</v>
      </c>
      <c r="W59" s="69">
        <f t="shared" si="15"/>
        <v>72000000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72000000</v>
      </c>
      <c r="Q60" s="69">
        <f t="shared" si="16"/>
        <v>0</v>
      </c>
      <c r="R60" s="69">
        <f t="shared" si="16"/>
        <v>0</v>
      </c>
      <c r="S60" s="69">
        <f t="shared" si="16"/>
        <v>0</v>
      </c>
      <c r="T60" s="69">
        <f t="shared" si="16"/>
        <v>202000000</v>
      </c>
      <c r="U60" s="69">
        <f t="shared" si="16"/>
        <v>274000000</v>
      </c>
      <c r="V60" s="69">
        <f t="shared" si="16"/>
        <v>0</v>
      </c>
      <c r="W60" s="69">
        <f t="shared" si="16"/>
        <v>274000000</v>
      </c>
    </row>
    <row r="61" spans="1:23" ht="29.25" customHeight="1" x14ac:dyDescent="0.2">
      <c r="A61" s="285" t="s">
        <v>354</v>
      </c>
      <c r="B61" s="285"/>
      <c r="C61" s="285"/>
      <c r="D61" s="285"/>
      <c r="E61" s="285"/>
      <c r="F61" s="285"/>
      <c r="G61" s="9">
        <v>52</v>
      </c>
      <c r="H61" s="70">
        <f>SUM(H49:H56)</f>
        <v>0</v>
      </c>
      <c r="I61" s="70">
        <f t="shared" ref="I61:W61" si="17">SUM(I49:I56)</f>
        <v>0</v>
      </c>
      <c r="J61" s="70">
        <f t="shared" si="17"/>
        <v>67000000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17000000</v>
      </c>
      <c r="T61" s="70">
        <f t="shared" si="17"/>
        <v>-1334000000</v>
      </c>
      <c r="U61" s="70">
        <f t="shared" si="17"/>
        <v>-1250000000</v>
      </c>
      <c r="V61" s="70">
        <f t="shared" si="17"/>
        <v>0</v>
      </c>
      <c r="W61" s="70">
        <f t="shared" si="17"/>
        <v>-1250000000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 right="0.7" top="0.75" bottom="0.75" header="0.3" footer="0.3"/>
  <pageSetup paperSize="9" scale="31" fitToHeight="0" orientation="portrait"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K19" sqref="K19"/>
    </sheetView>
  </sheetViews>
  <sheetFormatPr defaultRowHeight="12.75" x14ac:dyDescent="0.2"/>
  <sheetData>
    <row r="1" spans="1:9"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terms/"/>
    <ds:schemaRef ds:uri="22baa3bd-a2fa-4ea9-9ebb-3a9c6a55952b"/>
    <ds:schemaRef ds:uri="d8745bc5-821e-4205-946a-621c2da728c8"/>
    <ds:schemaRef ds:uri="http://purl.org/dc/elements/1.1/"/>
    <ds:schemaRef ds:uri="http://purl.org/dc/dcmitype/"/>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2019-07-26T10:24:12Z</cp:lastPrinted>
  <dcterms:created xsi:type="dcterms:W3CDTF">2008-10-17T11:51:54Z</dcterms:created>
  <dcterms:modified xsi:type="dcterms:W3CDTF">2019-07-26T10:59:41Z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