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<sst xmlns="http://schemas.openxmlformats.org/spreadsheetml/2006/main" count="401" uniqueCount="349">
  <si>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</si>
  <si>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</si>
  <si>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</si>
  <si>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</si>
  <si>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</si>
  <si>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</si>
  <si>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</si>
  <si>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</si>
  <si>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</si>
  <si>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</si>
  <si>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</si>
  <si>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</si>
  <si>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</si>
  <si>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</si>
  <si>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</si>
  <si>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</si>
  <si>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</si>
  <si>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</si>
  <si>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</si>
  <si>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</si>
  <si>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</si>
  <si>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</si>
  <si>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</si>
  <si>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</si>
  <si>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</si>
  <si>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</si>
  <si>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</si>
  <si>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</si>
  <si>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</si>
  <si>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</si>
  <si>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</si>
  <si>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</si>
  <si>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</si>
  <si>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</si>
  <si>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</si>
  <si>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</si>
  <si>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</si>
  <si>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</si>
  <si>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</si>
  <si>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</si>
  <si>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</si>
  <si>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</si>
  <si>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</si>
  <si>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</si>
  <si>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</si>
  <si>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</si>
  <si>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</si>
  <si>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</si>
  <si>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</si>
  <si>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</si>
  <si>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</si>
  <si>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</si>
  <si>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</si>
  <si>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</si>
  <si>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</si>
  <si>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</si>
  <si>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</si>
  <si>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</si>
  <si>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</si>
  <si>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</si>
  <si>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</si>
  <si>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</si>
  <si>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</si>
  <si>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</si>
  <si>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</si>
  <si>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</si>
  <si>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</si>
  <si>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</si>
  <si>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</si>
  <si>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</si>
  <si>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</si>
  <si>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</si>
  <si>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</si>
  <si>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</si>
  <si>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</si>
  <si>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</si>
  <si>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</si>
  <si>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</si>
  <si>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</si>
  <si>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</si>
  <si>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</si>
  <si>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</si>
  <si>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</si>
  <si>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</si>
  <si>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</si>
  <si>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</si>
  <si>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</si>
  <si>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</si>
  <si>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</si>
  <si>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</si>
  <si>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</si>
  <si>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</si>
  <si>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</si>
  <si>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</si>
  <si>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</si>
  <si>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</si>
  <si>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</si>
  <si>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</si>
  <si>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</si>
  <si>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</si>
  <si>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</si>
  <si>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</si>
  <si>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</si>
  <si>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</si>
  <si>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</si>
  <si>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</si>
  <si>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</si>
  <si>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</si>
  <si>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</si>
  <si>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</si>
  <si>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</si>
  <si>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</si>
  <si>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</si>
  <si>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</si>
  <si>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</si>
  <si>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</si>
  <si>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</si>
  <si>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</si>
  <si>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</si>
  <si>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</si>
  <si>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</si>
  <si>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</si>
  <si>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</si>
  <si>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</si>
  <si>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</si>
  <si>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</si>
  <si>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</si>
  <si>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</si>
  <si>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</si>
  <si>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</si>
  <si>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</si>
  <si>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</si>
  <si>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</si>
  <si>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</si>
  <si>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</si>
  <si>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</si>
  <si>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</si>
  <si>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</si>
  <si>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</si>
  <si>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</si>
  <si>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</si>
  <si>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</si>
  <si>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</si>
  <si>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</si>
  <si>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</si>
  <si>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</si>
  <si>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</si>
  <si>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</si>
  <si>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</si>
  <si>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</si>
  <si>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</si>
  <si>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</si>
  <si>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</si>
  <si>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</si>
  <si>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</si>
  <si>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</si>
  <si>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</si>
  <si>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</si>
  <si>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</si>
  <si>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</si>
  <si>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</si>
  <si>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</si>
  <si>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</si>
  <si>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</si>
  <si>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</si>
  <si>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</si>
  <si>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</si>
  <si>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</si>
  <si>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</si>
  <si>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</si>
  <si>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</si>
  <si>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</si>
  <si>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</si>
  <si>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</si>
  <si>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</si>
  <si>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</si>
  <si>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</si>
  <si>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</si>
  <si>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</si>
  <si>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</si>
  <si>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</si>
  <si>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</si>
  <si>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</si>
  <si>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</si>
  <si>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</si>
  <si>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</si>
  <si>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</si>
  <si>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</si>
  <si>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</si>
  <si>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</si>
  <si>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</si>
  <si>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</si>
  <si>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</si>
  <si>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</si>
  <si>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</si>
  <si>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</si>
  <si>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</si>
  <si>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</si>
  <si>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</si>
  <si>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</si>
  <si>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</si>
  <si>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</si>
  <si>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</si>
  <si>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</si>
  <si>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</si>
  <si>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</si>
  <si>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</si>
  <si>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</si>
  <si>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</si>
  <si>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</si>
  <si>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</si>
  <si>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</si>
  <si>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</si>
  <si>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</si>
  <si>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</si>
  <si>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</si>
  <si>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</si>
  <si>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</si>
  <si>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</si>
  <si>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</si>
  <si>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</si>
  <si>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</si>
  <si>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</si>
  <si>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</si>
  <si>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</si>
  <si>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</si>
  <si>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</si>
  <si>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</si>
  <si>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</si>
  <si>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</si>
  <si>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</si>
  <si>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</si>
  <si>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</si>
  <si>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</si>
  <si>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</si>
  <si>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</si>
  <si>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</si>
  <si>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</si>
  <si>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</si>
  <si>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</si>
  <si>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</si>
  <si>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</si>
  <si>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</si>
  <si>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</si>
  <si>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</si>
  <si>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</si>
  <si>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</si>
  <si>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</si>
  <si>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</si>
  <si>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</si>
  <si>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</si>
  <si>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</si>
  <si>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</si>
  <si>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</si>
  <si>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</si>
  <si>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</si>
  <si>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</si>
  <si>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</si>
  <si>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</si>
  <si>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</si>
  <si>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</si>
  <si>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</si>
  <si>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</si>
  <si>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</si>
  <si>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</si>
  <si>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</si>
  <si>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</si>
  <si>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</si>
  <si>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</si>
  <si>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</si>
  <si>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</si>
  <si>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</si>
  <si>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</si>
  <si>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</si>
  <si>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</si>
  <si>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</si>
  <si>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</si>
  <si>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</si>
  <si>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</si>
  <si>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</si>
  <si>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</si>
  <si>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</si>
  <si>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</si>
  <si>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</si>
  <si>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</si>
  <si>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</si>
  <si>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</si>
  <si>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</si>
  <si>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</si>
  <si>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</si>
  <si>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</si>
  <si>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</si>
  <si>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</si>
  <si>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</si>
  <si>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</si>
  <si>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</si>
  <si>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</si>
  <si>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</si>
  <si>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</si>
  <si>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</si>
  <si>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</si>
  <si>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</si>
  <si>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</si>
  <si>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</si>
  <si>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</si>
  <si>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</si>
  <si>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</si>
  <si>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</si>
  <si>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</si>
  <si>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</si>
  <si>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</si>
  <si>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</si>
  <si>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</si>
  <si>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</si>
  <si>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</si>
  <si>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</si>
  <si>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</si>
  <si>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</si>
  <si>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</si>
  <si>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</si>
  <si>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</si>
  <si>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</si>
  <si>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</si>
  <si>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</si>
  <si>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</si>
  <si>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</si>
  <si>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d.d., Zagreb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</si>
  <si>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</si>
  <si>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</si>
  <si>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</si>
  <si>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</si>
  <si>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</si>
  <si>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</si>
  <si>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</si>
  <si>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NE</t>
  </si>
  <si>
    <t>Top Računovodstvo Servisi d.o.o.; Član INA Grupe</t>
  </si>
  <si>
    <t xml:space="preserve">Ratko Marković </t>
  </si>
  <si>
    <t>01 612-3143</t>
  </si>
  <si>
    <t>01 612-3115</t>
  </si>
  <si>
    <t>Ratko.Markovic@trs.ina.hr </t>
  </si>
  <si>
    <t>Zoltán Sándor Áldott</t>
  </si>
  <si>
    <t>Obveznik: INA - Industrija nafte d.d., Zagreb</t>
  </si>
  <si>
    <t>1920</t>
  </si>
  <si>
    <t>1.1.2016.</t>
  </si>
  <si>
    <t>01.01.2016.</t>
  </si>
  <si>
    <t>stanje na dan 30.06.2016.</t>
  </si>
  <si>
    <t>u razdoblju 01.01.2016.do 30.06.2016.</t>
  </si>
  <si>
    <t>u razdoblju 01.01.2016. do 30.06.2016.</t>
  </si>
  <si>
    <t>30.06.2016.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</si>
</sst>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SheetLayoutView="80" zoomScalePageLayoutView="0" workbookViewId="0" topLeftCell="A1">
      <selection activeCell="H7" sqref="H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343</v>
      </c>
      <c r="F2" s="12"/>
      <c r="G2" s="13" t="s">
        <v>250</v>
      </c>
      <c r="H2" s="119" t="s">
        <v>348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 t="s">
        <v>327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43" t="s">
        <v>332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43" t="s">
        <v>333</v>
      </c>
      <c r="E24" s="151"/>
      <c r="F24" s="151"/>
      <c r="G24" s="152"/>
      <c r="H24" s="51" t="s">
        <v>261</v>
      </c>
      <c r="I24" s="127">
        <v>4428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1" t="s">
        <v>334</v>
      </c>
      <c r="D26" s="25"/>
      <c r="E26" s="33"/>
      <c r="F26" s="24"/>
      <c r="G26" s="154" t="s">
        <v>263</v>
      </c>
      <c r="H26" s="140"/>
      <c r="I26" s="122" t="s">
        <v>342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 t="s">
        <v>335</v>
      </c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75" zoomScaleSheetLayoutView="75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3.57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16366000000</v>
      </c>
      <c r="K8" s="53">
        <f>K9+K16+K26+K35+K39</f>
        <v>16287000000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426000000</v>
      </c>
      <c r="K9" s="53">
        <f>SUM(K10:K15)</f>
        <v>409000000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163000000</v>
      </c>
      <c r="K11" s="7">
        <v>151000000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41000000</v>
      </c>
      <c r="K13" s="7">
        <v>39000000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222000000</v>
      </c>
      <c r="K14" s="7">
        <v>219000000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11557000000</v>
      </c>
      <c r="K16" s="53">
        <f>SUM(K17:K25)</f>
        <v>11390000000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1022000000</v>
      </c>
      <c r="K17" s="7">
        <v>1012000000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5183000000</v>
      </c>
      <c r="K18" s="7">
        <v>5129000000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2538000000</v>
      </c>
      <c r="K19" s="7">
        <v>2438000000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267000000</v>
      </c>
      <c r="K20" s="7">
        <v>250000000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15000000</v>
      </c>
      <c r="K22" s="7">
        <v>26000000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2525000000</v>
      </c>
      <c r="K23" s="7">
        <v>2528000000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3000000</v>
      </c>
      <c r="K24" s="7">
        <v>3000000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4000000</v>
      </c>
      <c r="K25" s="7">
        <v>4000000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2295000000</v>
      </c>
      <c r="K26" s="53">
        <f>SUM(K27:K34)</f>
        <v>2324000000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1000000000</v>
      </c>
      <c r="K27" s="7">
        <v>939000000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678000000</v>
      </c>
      <c r="K28" s="7">
        <v>758000000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29000000</v>
      </c>
      <c r="K29" s="7">
        <v>27000000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7000000</v>
      </c>
      <c r="K32" s="7">
        <v>7000000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581000000</v>
      </c>
      <c r="K33" s="7">
        <v>593000000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93000000</v>
      </c>
      <c r="K35" s="53">
        <f>SUM(K36:K38)</f>
        <v>179000000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11000000</v>
      </c>
      <c r="K36" s="7">
        <v>11000000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82000000</v>
      </c>
      <c r="K37" s="7">
        <v>168000000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1995000000</v>
      </c>
      <c r="K39" s="7">
        <v>1985000000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3408000000</v>
      </c>
      <c r="K40" s="53">
        <f>K41+K49+K56+K64</f>
        <v>3695000000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1597000000</v>
      </c>
      <c r="K41" s="53">
        <f>SUM(K42:K48)</f>
        <v>1897000000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531000000</v>
      </c>
      <c r="K42" s="7">
        <v>605000000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515000000</v>
      </c>
      <c r="K43" s="7">
        <v>692000000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375000000</v>
      </c>
      <c r="K44" s="7">
        <v>518000000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176000000</v>
      </c>
      <c r="K45" s="7">
        <v>82000000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1408000000</v>
      </c>
      <c r="K49" s="53">
        <f>SUM(K50:K55)</f>
        <v>1449000000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140000000</v>
      </c>
      <c r="K50" s="7">
        <v>156000000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1176000000</v>
      </c>
      <c r="K51" s="7">
        <v>1144000000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3000000</v>
      </c>
      <c r="K53" s="7">
        <v>4000000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21000000</v>
      </c>
      <c r="K54" s="7">
        <v>60000000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68000000</v>
      </c>
      <c r="K55" s="7">
        <v>85000000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208000000</v>
      </c>
      <c r="K56" s="53">
        <f>SUM(K57:K63)</f>
        <v>198000000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178000000</v>
      </c>
      <c r="K62" s="7">
        <v>171000000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30000000</v>
      </c>
      <c r="K63" s="7">
        <v>27000000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195000000</v>
      </c>
      <c r="K64" s="7">
        <v>151000000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42000000</v>
      </c>
      <c r="K65" s="7">
        <v>108000000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19816000000</v>
      </c>
      <c r="K66" s="53">
        <f>K7+K8+K40+K65</f>
        <v>20090000000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10509000000</v>
      </c>
      <c r="K69" s="54">
        <f>K70+K71+K72+K78+K79+K82+K85</f>
        <v>10456000000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9000000000</v>
      </c>
      <c r="K70" s="7">
        <v>9000000000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1603000000</v>
      </c>
      <c r="K72" s="53">
        <f>K73+K74-K75+K76+K77</f>
        <v>1238000000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330000000</v>
      </c>
      <c r="K73" s="7">
        <v>20000000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1273000000</v>
      </c>
      <c r="K77" s="7">
        <v>1218000000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216000000</v>
      </c>
      <c r="K78" s="7">
        <v>225000000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892000000</v>
      </c>
      <c r="K79" s="53">
        <f>K80-K81</f>
        <v>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892000000</v>
      </c>
      <c r="K80" s="7">
        <v>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-1202000000</v>
      </c>
      <c r="K82" s="53">
        <f>K83-K84</f>
        <v>-7000000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1202000000</v>
      </c>
      <c r="K84" s="7">
        <v>7000000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3907000000</v>
      </c>
      <c r="K86" s="53">
        <f>SUM(K87:K89)</f>
        <v>3517000000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70000000</v>
      </c>
      <c r="K87" s="7">
        <v>45000000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3837000000</v>
      </c>
      <c r="K89" s="7">
        <v>3472000000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465000000</v>
      </c>
      <c r="K90" s="53">
        <f>SUM(K91:K99)</f>
        <v>666000000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400000000</v>
      </c>
      <c r="K93" s="7">
        <v>604000000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65000000</v>
      </c>
      <c r="K98" s="7">
        <v>62000000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4918000000</v>
      </c>
      <c r="K100" s="53">
        <f>SUM(K101:K112)</f>
        <v>5436000000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488000000</v>
      </c>
      <c r="K101" s="7">
        <v>454000000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2641000000</v>
      </c>
      <c r="K103" s="7">
        <v>2806000000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23000000</v>
      </c>
      <c r="K104" s="7">
        <v>25000000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967000000</v>
      </c>
      <c r="K105" s="7">
        <v>1487000000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83000000</v>
      </c>
      <c r="K108" s="7">
        <v>44000000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606000000</v>
      </c>
      <c r="K109" s="7">
        <v>511000000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110000000</v>
      </c>
      <c r="K112" s="7">
        <v>109000000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17000000</v>
      </c>
      <c r="K113" s="7">
        <v>15000000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19816000000</v>
      </c>
      <c r="K114" s="53">
        <f>K69+K86+K90+K100+K113</f>
        <v>20090000000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70" zoomScaleSheetLayoutView="70" zoomScalePageLayoutView="0" workbookViewId="0" topLeftCell="C1">
      <selection activeCell="L48" sqref="L48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1.28125" style="52" bestFit="1" customWidth="1"/>
    <col min="12" max="12" width="11.57421875" style="52" bestFit="1" customWidth="1"/>
    <col min="13" max="13" width="11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8490000000</v>
      </c>
      <c r="K7" s="54">
        <f>SUM(K8:K9)</f>
        <v>5162000000</v>
      </c>
      <c r="L7" s="54">
        <f>SUM(L8:L9)</f>
        <v>5966000000</v>
      </c>
      <c r="M7" s="54">
        <f>SUM(M8:M9)</f>
        <v>3530000000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8341000000</v>
      </c>
      <c r="K8" s="7">
        <v>5148000000</v>
      </c>
      <c r="L8" s="7">
        <v>5864000000</v>
      </c>
      <c r="M8" s="7">
        <v>3471000000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149000000</v>
      </c>
      <c r="K9" s="7">
        <v>14000000</v>
      </c>
      <c r="L9" s="7">
        <v>102000000</v>
      </c>
      <c r="M9" s="7">
        <v>59000000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7858000000</v>
      </c>
      <c r="K10" s="53">
        <f>K11+K12+K16+K20+K21+K22+K25+K26</f>
        <v>4774000000</v>
      </c>
      <c r="L10" s="53">
        <f>L11+L12+L16+L20+L21+L22+L25+L26</f>
        <v>5910000000</v>
      </c>
      <c r="M10" s="53">
        <f>M11+M12+M16+M20+M21+M22+M25+M26</f>
        <v>3367000000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-254000000</v>
      </c>
      <c r="K11" s="7">
        <v>32000000</v>
      </c>
      <c r="L11" s="7">
        <v>-327000000</v>
      </c>
      <c r="M11" s="7">
        <v>-211000000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6333000000</v>
      </c>
      <c r="K12" s="53">
        <f>SUM(K13:K15)</f>
        <v>3849000000</v>
      </c>
      <c r="L12" s="53">
        <f>SUM(L13:L15)</f>
        <v>4652000000</v>
      </c>
      <c r="M12" s="53">
        <f>SUM(M13:M15)</f>
        <v>2821000000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3917000000</v>
      </c>
      <c r="K13" s="7">
        <v>2753000000</v>
      </c>
      <c r="L13" s="7">
        <v>2592000000</v>
      </c>
      <c r="M13" s="7">
        <v>2032000000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1349000000</v>
      </c>
      <c r="K14" s="7">
        <v>448000000</v>
      </c>
      <c r="L14" s="7">
        <v>1188000000</v>
      </c>
      <c r="M14" s="7">
        <v>332000000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1067000000</v>
      </c>
      <c r="K15" s="7">
        <v>648000000</v>
      </c>
      <c r="L15" s="7">
        <v>872000000</v>
      </c>
      <c r="M15" s="7">
        <v>457000000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689000000</v>
      </c>
      <c r="K16" s="53">
        <f>SUM(K17:K19)</f>
        <v>357000000</v>
      </c>
      <c r="L16" s="53">
        <f>SUM(L17:L19)</f>
        <v>563000000</v>
      </c>
      <c r="M16" s="53">
        <f>SUM(M17:M19)</f>
        <v>258000000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395000000</v>
      </c>
      <c r="K17" s="7">
        <v>202000000</v>
      </c>
      <c r="L17" s="7">
        <f>308000000+1000000</f>
        <v>309000000</v>
      </c>
      <c r="M17" s="7">
        <v>141000000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f>189000000+1000000</f>
        <v>190000000</v>
      </c>
      <c r="K18" s="7">
        <v>100000000</v>
      </c>
      <c r="L18" s="7">
        <v>171000000</v>
      </c>
      <c r="M18" s="7">
        <v>79000000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104000000</v>
      </c>
      <c r="K19" s="7">
        <v>55000000</v>
      </c>
      <c r="L19" s="7">
        <v>83000000</v>
      </c>
      <c r="M19" s="7">
        <v>38000000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768000000</v>
      </c>
      <c r="K20" s="7">
        <v>388000000</v>
      </c>
      <c r="L20" s="7">
        <v>776000000</v>
      </c>
      <c r="M20" s="7">
        <v>406000000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380000000</v>
      </c>
      <c r="K21" s="7">
        <v>191000000</v>
      </c>
      <c r="L21" s="7">
        <v>585000000</v>
      </c>
      <c r="M21" s="7">
        <v>308000000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68000000</v>
      </c>
      <c r="K22" s="53">
        <f>SUM(K23:K24)</f>
        <v>57000000</v>
      </c>
      <c r="L22" s="53">
        <f>SUM(L23:L24)</f>
        <v>62000000</v>
      </c>
      <c r="M22" s="53">
        <f>SUM(M23:M24)</f>
        <v>-23000000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29000000</v>
      </c>
      <c r="K23" s="7">
        <v>25000000</v>
      </c>
      <c r="L23" s="7">
        <v>18000000</v>
      </c>
      <c r="M23" s="7">
        <v>16000000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39000000</v>
      </c>
      <c r="K24" s="7">
        <v>32000000</v>
      </c>
      <c r="L24" s="7">
        <v>44000000</v>
      </c>
      <c r="M24" s="7">
        <v>-39000000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-126000000</v>
      </c>
      <c r="K25" s="7">
        <v>-100000000</v>
      </c>
      <c r="L25" s="7">
        <v>-401000000</v>
      </c>
      <c r="M25" s="7">
        <v>-192000000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147000000</v>
      </c>
      <c r="K27" s="53">
        <f>SUM(K28:K32)</f>
        <v>28000000</v>
      </c>
      <c r="L27" s="53">
        <f>SUM(L28:L32)</f>
        <v>150000000</v>
      </c>
      <c r="M27" s="53">
        <f>SUM(M28:M32)</f>
        <v>8000000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91000000</v>
      </c>
      <c r="K28" s="7">
        <v>11000000</v>
      </c>
      <c r="L28" s="7">
        <v>27000000</v>
      </c>
      <c r="M28" s="7">
        <v>20000000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39000000</v>
      </c>
      <c r="K29" s="7">
        <v>7000000</v>
      </c>
      <c r="L29" s="7">
        <v>121000000</v>
      </c>
      <c r="M29" s="7">
        <v>-13000000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17000000</v>
      </c>
      <c r="K32" s="7">
        <v>10000000</v>
      </c>
      <c r="L32" s="7">
        <v>2000000</v>
      </c>
      <c r="M32" s="7">
        <v>1000000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328000000</v>
      </c>
      <c r="K33" s="53">
        <f>SUM(K34:K37)</f>
        <v>15000000</v>
      </c>
      <c r="L33" s="53">
        <f>SUM(L34:L37)</f>
        <v>173000000</v>
      </c>
      <c r="M33" s="53">
        <f>SUM(M34:M37)</f>
        <v>80000000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8000000</v>
      </c>
      <c r="K34" s="7">
        <v>5000000</v>
      </c>
      <c r="L34" s="7">
        <v>22000000</v>
      </c>
      <c r="M34" s="7">
        <v>-14000000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235000000</v>
      </c>
      <c r="K35" s="7">
        <v>-22000000</v>
      </c>
      <c r="L35" s="7">
        <v>51000000</v>
      </c>
      <c r="M35" s="7">
        <v>29000000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85000000</v>
      </c>
      <c r="K37" s="7">
        <v>32000000</v>
      </c>
      <c r="L37" s="7">
        <v>100000000</v>
      </c>
      <c r="M37" s="7">
        <v>65000000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8637000000</v>
      </c>
      <c r="K42" s="53">
        <f>K7+K27+K38+K40</f>
        <v>5190000000</v>
      </c>
      <c r="L42" s="53">
        <f>L7+L27+L38+L40</f>
        <v>6116000000</v>
      </c>
      <c r="M42" s="53">
        <f>M7+M27+M38+M40</f>
        <v>3538000000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8186000000</v>
      </c>
      <c r="K43" s="53">
        <f>K10+K33+K39+K41</f>
        <v>4789000000</v>
      </c>
      <c r="L43" s="53">
        <f>L10+L33+L39+L41</f>
        <v>6083000000</v>
      </c>
      <c r="M43" s="53">
        <f>M10+M33+M39+M41</f>
        <v>3447000000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451000000</v>
      </c>
      <c r="K44" s="53">
        <f>K42-K43</f>
        <v>401000000</v>
      </c>
      <c r="L44" s="53">
        <f>L42-L43</f>
        <v>33000000</v>
      </c>
      <c r="M44" s="53">
        <f>M42-M43</f>
        <v>91000000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451000000</v>
      </c>
      <c r="K45" s="53">
        <f>IF(K42&gt;K43,K42-K43,0)</f>
        <v>401000000</v>
      </c>
      <c r="L45" s="53">
        <f>IF(L42&gt;L43,L42-L43,0)</f>
        <v>33000000</v>
      </c>
      <c r="M45" s="53">
        <f>IF(M42&gt;M43,M42-M43,0)</f>
        <v>91000000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92000000</v>
      </c>
      <c r="K47" s="7">
        <v>78000000</v>
      </c>
      <c r="L47" s="7">
        <v>40000000</v>
      </c>
      <c r="M47" s="7">
        <v>48000000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359000000</v>
      </c>
      <c r="K48" s="53">
        <f>K44-K47</f>
        <v>323000000</v>
      </c>
      <c r="L48" s="53">
        <f>L44-L47</f>
        <v>-7000000</v>
      </c>
      <c r="M48" s="53">
        <f>M44-M47</f>
        <v>43000000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359000000</v>
      </c>
      <c r="K49" s="53">
        <f>IF(K48&gt;0,K48,0)</f>
        <v>323000000</v>
      </c>
      <c r="L49" s="53">
        <f>IF(L48&gt;0,L48,0)</f>
        <v>0</v>
      </c>
      <c r="M49" s="53">
        <f>IF(M48&gt;0,M48,0)</f>
        <v>43000000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7000000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359000000</v>
      </c>
      <c r="K56" s="6">
        <f>K48</f>
        <v>323000000</v>
      </c>
      <c r="L56" s="6">
        <f>L48</f>
        <v>-7000000</v>
      </c>
      <c r="M56" s="6">
        <f>M48</f>
        <v>43000000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363000000</v>
      </c>
      <c r="K57" s="53">
        <f>SUM(K58:K64)</f>
        <v>-53000000</v>
      </c>
      <c r="L57" s="53">
        <f>SUM(L58:L64)</f>
        <v>-46000000</v>
      </c>
      <c r="M57" s="53">
        <f>SUM(M58:M64)</f>
        <v>43000000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273000000</v>
      </c>
      <c r="K58" s="7">
        <v>-117000000</v>
      </c>
      <c r="L58" s="7">
        <v>-56000000</v>
      </c>
      <c r="M58" s="7">
        <v>32000000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75000000</v>
      </c>
      <c r="K60" s="7">
        <v>47000000</v>
      </c>
      <c r="L60" s="7">
        <v>9000000</v>
      </c>
      <c r="M60" s="7">
        <v>9000000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15000000</v>
      </c>
      <c r="K64" s="7">
        <v>17000000</v>
      </c>
      <c r="L64" s="7">
        <v>1000000</v>
      </c>
      <c r="M64" s="7">
        <v>2000000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363000000</v>
      </c>
      <c r="K66" s="53">
        <f>K57-K65</f>
        <v>-53000000</v>
      </c>
      <c r="L66" s="53">
        <f>L57-L65</f>
        <v>-46000000</v>
      </c>
      <c r="M66" s="53">
        <f>M57-M65</f>
        <v>43000000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J66+J56</f>
        <v>722000000</v>
      </c>
      <c r="K67" s="61">
        <f>K56+K66</f>
        <v>270000000</v>
      </c>
      <c r="L67" s="61">
        <f>L56+L66</f>
        <v>-53000000</v>
      </c>
      <c r="M67" s="61">
        <f>M56+M66</f>
        <v>86000000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70" zoomScaleSheetLayoutView="70" zoomScalePageLayoutView="0" workbookViewId="0" topLeftCell="A25">
      <selection activeCell="J52" sqref="J52:K52"/>
    </sheetView>
  </sheetViews>
  <sheetFormatPr defaultColWidth="9.140625" defaultRowHeight="12.75"/>
  <cols>
    <col min="1" max="9" width="9.140625" style="52" customWidth="1"/>
    <col min="10" max="10" width="12.7109375" style="52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451000000</v>
      </c>
      <c r="K7" s="7">
        <v>33000000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768000000</v>
      </c>
      <c r="K8" s="7">
        <v>776000000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416000000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353000000</v>
      </c>
      <c r="K12" s="7">
        <v>141000000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1572000000</v>
      </c>
      <c r="K13" s="53">
        <f>SUM(K7:K12)</f>
        <v>1366000000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526000000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297000000</v>
      </c>
      <c r="K15" s="7">
        <v>142000000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582000000</v>
      </c>
      <c r="K16" s="7">
        <v>295000000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131000000</v>
      </c>
      <c r="K17" s="7">
        <v>499000000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1536000000</v>
      </c>
      <c r="K18" s="53">
        <f>SUM(K14:K17)</f>
        <v>936000000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v>0</v>
      </c>
      <c r="K19" s="53">
        <f>IF(K13&gt;K18,K13-K18,0)</f>
        <v>430000000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2000000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27000000</v>
      </c>
      <c r="K24" s="7">
        <v>24000000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15000000</v>
      </c>
      <c r="K26" s="7">
        <v>16000000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f>SUM(J22:J26)</f>
        <v>44000000</v>
      </c>
      <c r="K27" s="53">
        <f>SUM(K22:K26)</f>
        <v>40000000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520000000</v>
      </c>
      <c r="K28" s="7">
        <v>678000000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70000000</v>
      </c>
      <c r="K30" s="7">
        <v>189000000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590000000</v>
      </c>
      <c r="K31" s="53">
        <f>SUM(K28:K30)</f>
        <v>867000000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546000000</v>
      </c>
      <c r="K33" s="53">
        <f>IF(K31&gt;K27,K31-K27,0)</f>
        <v>827000000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7828000000</v>
      </c>
      <c r="K36" s="7">
        <v>5614000000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7828000000</v>
      </c>
      <c r="K38" s="53">
        <f>SUM(K35:K37)</f>
        <v>5614000000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7418000000</v>
      </c>
      <c r="K39" s="7">
        <v>5239000000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f>22000000</f>
        <v>22000000</v>
      </c>
      <c r="K43" s="7">
        <f>23000000-1000000</f>
        <v>22000000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7440000000</v>
      </c>
      <c r="K44" s="53">
        <f>SUM(K39:K43)</f>
        <v>5261000000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388000000</v>
      </c>
      <c r="K45" s="53">
        <f>IF(K38&gt;K44,K38-K44,0)</f>
        <v>353000000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158000000</v>
      </c>
      <c r="K48" s="53">
        <f>IF(K20-K19+K33-K32+K46-K45&gt;0,K20-K19+K33-K32+K46-K45,0)</f>
        <v>44000000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327000000</v>
      </c>
      <c r="K49" s="7">
        <v>195000000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214000000</v>
      </c>
      <c r="K51" s="7">
        <f>K48</f>
        <v>44000000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113000000</v>
      </c>
      <c r="K52" s="61">
        <f>K49+K50-K51</f>
        <v>151000000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2" zoomScaleSheetLayoutView="82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3" zoomScaleSheetLayoutView="73" zoomScalePageLayoutView="0" workbookViewId="0" topLeftCell="A1">
      <selection activeCell="A7" sqref="A7:H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126" t="s">
        <v>344</v>
      </c>
      <c r="F2" s="43" t="s">
        <v>250</v>
      </c>
      <c r="G2" s="269" t="s">
        <v>348</v>
      </c>
      <c r="H2" s="270"/>
      <c r="I2" s="74"/>
      <c r="J2" s="74"/>
      <c r="K2" s="74"/>
      <c r="L2" s="77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9000000000</v>
      </c>
      <c r="K5" s="45">
        <v>9000000000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1177000000</v>
      </c>
      <c r="K7" s="46">
        <v>1218000000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1316000000</v>
      </c>
      <c r="K8" s="46">
        <v>20000000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359000000</v>
      </c>
      <c r="K9" s="46">
        <v>-7000000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196000000</v>
      </c>
      <c r="K12" s="46">
        <v>225000000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12048000000</v>
      </c>
      <c r="K14" s="78">
        <f>SUM(K5:K13)</f>
        <v>10456000000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f>RDG!J58</f>
        <v>273000000</v>
      </c>
      <c r="K15" s="46">
        <f>RDG!L58</f>
        <v>-56000000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f>RDG!J56+RDG!J60+RDG!J64</f>
        <v>449000000</v>
      </c>
      <c r="K20" s="46">
        <f>RDG!L56+RDG!L60+RDG!L64</f>
        <v>3000000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722000000</v>
      </c>
      <c r="K21" s="79">
        <f>SUM(K15:K20)</f>
        <v>-53000000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Zoroe Gaćeša Tihana</cp:lastModifiedBy>
  <cp:lastPrinted>2016-07-25T08:47:52Z</cp:lastPrinted>
  <dcterms:created xsi:type="dcterms:W3CDTF">2008-10-17T11:51:54Z</dcterms:created>
  <dcterms:modified xsi:type="dcterms:W3CDTF">2016-07-27T11:07:09Z</dcterms:modified>
  <cp:category/>
  <cp:version/>
  <cp:contentType/>
  <cp:contentStatus/>
</cp:coreProperties>
</file>